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85941E5B-5620-4784-8FBE-F242BFD104A8}" xr6:coauthVersionLast="47" xr6:coauthVersionMax="47" xr10:uidLastSave="{00000000-0000-0000-0000-000000000000}"/>
  <workbookProtection workbookAlgorithmName="SHA-512" workbookHashValue="mIQ06s15lCgFXTJFo4nM0yaDAJWkBun2lXdbpD5tz6LmU9qPqPA40wyUO982tj7DBM57PWOWOK8modFDXUttuQ==" workbookSaltValue="p3FSCansuu6YOD+3UsqT+Q==" workbookSpinCount="100000" lockStructure="1"/>
  <bookViews>
    <workbookView xWindow="420" yWindow="0" windowWidth="17280" windowHeight="12360" tabRatio="765" xr2:uid="{00000000-000D-0000-FFFF-FFFF00000000}"/>
  </bookViews>
  <sheets>
    <sheet name="表紙" sheetId="12" r:id="rId1"/>
    <sheet name="軽微基準額算出シート" sheetId="13" r:id="rId2"/>
    <sheet name="開示要否判定シート" sheetId="14" r:id="rId3"/>
    <sheet name="判定機能用" sheetId="15" state="hidden" r:id="rId4"/>
    <sheet name="軽微基準一覧表" sheetId="7" r:id="rId5"/>
    <sheet name="軽微基準一覧表【子会社等】" sheetId="8" r:id="rId6"/>
    <sheet name="要注意事項リスト" sheetId="16" r:id="rId7"/>
  </sheets>
  <definedNames>
    <definedName name="_xlnm._FilterDatabase" localSheetId="4" hidden="1">軽微基準一覧表!$A$4:$Q$53</definedName>
    <definedName name="_xlnm._FilterDatabase" localSheetId="5" hidden="1">軽微基準一覧表【子会社等】!$A$4:$Q$4</definedName>
    <definedName name="_xlnm._FilterDatabase" localSheetId="3" hidden="1">判定機能用!$C$2:$V$58</definedName>
    <definedName name="_xlnm.Print_Area" localSheetId="4">軽微基準一覧表!$B$2:$M$90</definedName>
    <definedName name="_xlnm.Print_Area" localSheetId="5">軽微基準一覧表【子会社等】!$B$2:$M$48</definedName>
    <definedName name="_xlnm.Print_Area" localSheetId="1">軽微基準額算出シート!$A$22:$G$71</definedName>
    <definedName name="_xlnm.Print_Area" localSheetId="0">表紙!$A$1:$BG$43</definedName>
    <definedName name="_xlnm.Print_Area" localSheetId="6">要注意事項リスト!$B$2:$F$38</definedName>
    <definedName name="開示すべき重要な不備_評価結果不表明の旨を記載する内部統制報告書の提出" localSheetId="4">軽微基準一覧表!$C$45</definedName>
    <definedName name="開示すべき重要な不備_評価結果不表明の旨を記載する内部統制報告書の提出" localSheetId="6">要注意事項リスト!$C$18</definedName>
    <definedName name="固定資産の譲渡又は取得_リースによる固定資産の賃貸借" localSheetId="6">要注意事項リスト!$C$14</definedName>
    <definedName name="合併等の組織再編行為" localSheetId="6">要注意事項リスト!$C$10</definedName>
    <definedName name="債権の取立不能又は取立遅延" localSheetId="4">軽微基準一覧表!$C$70</definedName>
    <definedName name="災害に起因する損害又は業務遂行の過程で生じた損害" localSheetId="4">軽微基準一覧表!$C$57</definedName>
    <definedName name="災害に起因する損害又は業務遂行の過程で生じた損害" localSheetId="6">要注意事項リスト!$C$26</definedName>
    <definedName name="子会社等の異動を伴う株式又は持分の譲渡又は取得その他の子会社等の異動を伴う事項" localSheetId="4">軽微基準一覧表!$C$24</definedName>
    <definedName name="子会社等の異動を伴う株式又は持分の譲渡又は取得その他の子会社等の異動を伴う事項" localSheetId="6">要注意事項リスト!$C$11</definedName>
    <definedName name="子会社等の決定事実" localSheetId="2">判定機能用!$C$32:$C$47</definedName>
    <definedName name="子会社等の商号又は名称の変更" localSheetId="5">軽微基準一覧表【子会社等】!$C$21</definedName>
    <definedName name="子会社等の発生事実" localSheetId="2">判定機能用!$C$48:$C$58</definedName>
    <definedName name="自己株式の取得" localSheetId="6">要注意事項リスト!$C$7</definedName>
    <definedName name="主要株主又は主要株主である筆頭株主の異動" localSheetId="4">軽微基準一覧表!$C$58</definedName>
    <definedName name="主要株主又は主要株主である筆頭株主の異動" localSheetId="6">要注意事項リスト!$C$29</definedName>
    <definedName name="上場会社決定事実" localSheetId="2">判定機能用!$C$3:$C$19</definedName>
    <definedName name="上場会社発生事実" localSheetId="2">判定機能用!$C$20:$C$31</definedName>
    <definedName name="剰余金の配当" localSheetId="4">軽微基準一覧表!$C$13</definedName>
    <definedName name="親会社の異動_支配株主_親会社は除く。_の異動又はその他の関係会社の異動" localSheetId="4">軽微基準一覧表!$C$66</definedName>
    <definedName name="親会社の異動_支配株主_親会社は除く。_の異動又はその他の関係会社の異動" localSheetId="6">要注意事項リスト!$C$32</definedName>
    <definedName name="代表取締役又は代表執行役の異動" localSheetId="6">要注意事項リスト!$C$16</definedName>
    <definedName name="単元株式数の変更又は単元株式数の定めの廃止若しくは新設" localSheetId="4">軽微基準一覧表!$C$36</definedName>
    <definedName name="定款の変更" localSheetId="4">軽微基準一覧表!$C$46</definedName>
    <definedName name="定款の変更" localSheetId="6">要注意事項リスト!$C$19</definedName>
    <definedName name="発行する株式_処分する自己株式_発行する新株予約権_処分する自己新株予約権を引き受ける者の募集又は株式_新株予約権の売出し" localSheetId="6">要注意事項リスト!$C$4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4" l="1"/>
  <c r="I10" i="13" l="1"/>
  <c r="F17" i="14"/>
  <c r="B24" i="14" l="1"/>
  <c r="G27" i="14"/>
  <c r="H27" i="14"/>
  <c r="E27" i="14"/>
  <c r="H30" i="14"/>
  <c r="I27" i="14" l="1"/>
  <c r="J27" i="14"/>
  <c r="E35" i="14"/>
  <c r="D11" i="15" l="1"/>
  <c r="C24" i="14" s="1"/>
  <c r="C23" i="14" l="1"/>
  <c r="V11" i="15" l="1"/>
  <c r="V40" i="15"/>
  <c r="E28" i="14"/>
  <c r="I23" i="14"/>
  <c r="B43" i="13" l="1"/>
  <c r="P11" i="13" l="1"/>
  <c r="B23" i="14" l="1"/>
  <c r="B42" i="13"/>
  <c r="I38" i="14" l="1"/>
  <c r="I48" i="14" s="1"/>
  <c r="I39" i="14" l="1"/>
  <c r="I46" i="14"/>
  <c r="H48" i="14" s="1"/>
  <c r="I40" i="14"/>
  <c r="I41" i="14"/>
  <c r="D27" i="13"/>
  <c r="I51" i="14"/>
  <c r="I54" i="14" s="1"/>
  <c r="D48" i="13"/>
  <c r="F48" i="13" s="1"/>
  <c r="D38" i="13"/>
  <c r="F38" i="13" s="1"/>
  <c r="D35" i="13"/>
  <c r="D34" i="13"/>
  <c r="F34" i="13" s="1"/>
  <c r="D44" i="13"/>
  <c r="D42" i="13"/>
  <c r="D30" i="13"/>
  <c r="F30" i="13" s="1"/>
  <c r="D26" i="13"/>
  <c r="F26" i="13" s="1"/>
  <c r="K10" i="13"/>
  <c r="G30" i="14"/>
  <c r="E30" i="14"/>
  <c r="E29" i="14"/>
  <c r="G29" i="14"/>
  <c r="H29" i="14"/>
  <c r="G28" i="14"/>
  <c r="J28" i="14" s="1"/>
  <c r="H28" i="14"/>
  <c r="P36" i="14"/>
  <c r="P16" i="14"/>
  <c r="A85" i="13"/>
  <c r="C85" i="13" s="1"/>
  <c r="A84" i="13"/>
  <c r="C84" i="13" s="1"/>
  <c r="A83" i="13"/>
  <c r="C83" i="13" s="1"/>
  <c r="A82" i="13"/>
  <c r="C82" i="13" s="1"/>
  <c r="A81" i="13"/>
  <c r="D81" i="13" s="1"/>
  <c r="F37" i="13" l="1"/>
  <c r="F36" i="13"/>
  <c r="F35" i="13"/>
  <c r="F29" i="13"/>
  <c r="F28" i="13"/>
  <c r="F27" i="13"/>
  <c r="I30" i="14"/>
  <c r="J30" i="14"/>
  <c r="J29" i="14"/>
  <c r="I28" i="14"/>
  <c r="E68" i="13"/>
  <c r="E67" i="13"/>
  <c r="F42" i="13"/>
  <c r="E62" i="13"/>
  <c r="E63" i="13"/>
  <c r="I53" i="14"/>
  <c r="I55" i="14"/>
  <c r="I47" i="14" s="1"/>
  <c r="E58" i="13"/>
  <c r="E81" i="13"/>
  <c r="C81" i="13"/>
  <c r="B60" i="13" s="1"/>
  <c r="B81" i="13"/>
  <c r="B85" i="13"/>
  <c r="B84" i="13"/>
  <c r="B83" i="13"/>
  <c r="B82" i="13"/>
  <c r="H47" i="14" l="1"/>
  <c r="F44" i="13"/>
  <c r="B26" i="14"/>
  <c r="C48" i="14"/>
  <c r="B44" i="13"/>
  <c r="B59" i="13"/>
  <c r="D43" i="13"/>
  <c r="D82" i="13"/>
  <c r="C47" i="14"/>
  <c r="C40" i="14"/>
  <c r="B25" i="14"/>
  <c r="B18" i="14"/>
  <c r="E82" i="13"/>
  <c r="B67" i="13"/>
  <c r="B68" i="13"/>
  <c r="B27" i="13"/>
  <c r="D83" i="13" l="1"/>
  <c r="E83" i="13"/>
  <c r="E84" i="13" s="1"/>
  <c r="B19" i="14"/>
  <c r="B17" i="14"/>
  <c r="N10" i="13"/>
  <c r="E57" i="13"/>
  <c r="F43" i="13" s="1"/>
  <c r="F23" i="13"/>
  <c r="C41" i="14"/>
  <c r="C39" i="14"/>
  <c r="B30" i="13"/>
  <c r="B26" i="13"/>
  <c r="F58" i="13" l="1"/>
  <c r="D84" i="13"/>
  <c r="D85" i="13" l="1"/>
  <c r="G81" i="13"/>
  <c r="D67" i="13" s="1"/>
  <c r="F67" i="13" s="1"/>
  <c r="E85" i="13"/>
  <c r="G82" i="13" s="1"/>
  <c r="D68" i="13" s="1"/>
  <c r="F68" i="13" l="1"/>
  <c r="O8" i="14"/>
  <c r="C18" i="14" l="1"/>
  <c r="C46" i="14" l="1"/>
  <c r="F63" i="13"/>
  <c r="B17" i="13" s="1"/>
  <c r="B14" i="13" l="1"/>
  <c r="B19" i="13" s="1"/>
  <c r="V10" i="15" l="1"/>
  <c r="V4" i="15" l="1"/>
  <c r="V5" i="15"/>
  <c r="V6" i="15"/>
  <c r="V7" i="15"/>
  <c r="V8" i="15"/>
  <c r="V9" i="15"/>
  <c r="V12" i="15"/>
  <c r="V13" i="15"/>
  <c r="V14" i="15"/>
  <c r="V15" i="15"/>
  <c r="V16" i="15"/>
  <c r="V17" i="15"/>
  <c r="V18" i="15"/>
  <c r="V19" i="15"/>
  <c r="V20" i="15"/>
  <c r="V21" i="15"/>
  <c r="V22" i="15"/>
  <c r="V23" i="15"/>
  <c r="V24" i="15"/>
  <c r="V25" i="15"/>
  <c r="V26" i="15"/>
  <c r="V27" i="15"/>
  <c r="V28" i="15"/>
  <c r="V29" i="15"/>
  <c r="V30" i="15"/>
  <c r="V31" i="15"/>
  <c r="V32" i="15"/>
  <c r="V33" i="15"/>
  <c r="V34" i="15"/>
  <c r="V35" i="15"/>
  <c r="V36" i="15"/>
  <c r="V37" i="15"/>
  <c r="V38" i="15"/>
  <c r="V39" i="15"/>
  <c r="V41" i="15"/>
  <c r="V42" i="15"/>
  <c r="V43" i="15"/>
  <c r="V44" i="15"/>
  <c r="V45" i="15"/>
  <c r="V46" i="15"/>
  <c r="V47" i="15"/>
  <c r="V48" i="15"/>
  <c r="V49" i="15"/>
  <c r="V50" i="15"/>
  <c r="V51" i="15"/>
  <c r="V52" i="15"/>
  <c r="V53" i="15"/>
  <c r="V54" i="15"/>
  <c r="V55" i="15"/>
  <c r="V56" i="15"/>
  <c r="V57" i="15"/>
  <c r="V58" i="15"/>
  <c r="V3" i="15"/>
  <c r="K51" i="14" l="1"/>
  <c r="M51" i="14"/>
  <c r="L51" i="14"/>
  <c r="J51" i="14"/>
  <c r="L38" i="14"/>
  <c r="L40" i="14" l="1"/>
  <c r="K40" i="14" s="1"/>
  <c r="L39" i="14"/>
  <c r="L41" i="14"/>
  <c r="L55" i="14"/>
  <c r="M55" i="14"/>
  <c r="J55" i="14"/>
  <c r="K55" i="14"/>
  <c r="K52" i="14"/>
  <c r="L45" i="14"/>
  <c r="L46" i="14" s="1"/>
  <c r="G46" i="14"/>
  <c r="H46" i="14" s="1"/>
  <c r="E40" i="14" l="1"/>
  <c r="K46" i="14"/>
  <c r="E46" i="14" s="1"/>
  <c r="J53" i="14"/>
  <c r="K53" i="14" s="1"/>
  <c r="J54" i="14"/>
  <c r="K54" i="14" s="1"/>
  <c r="C25" i="14"/>
  <c r="M8" i="14"/>
  <c r="P47" i="14" l="1"/>
  <c r="L53" i="14"/>
  <c r="L54" i="14"/>
  <c r="I45" i="14"/>
  <c r="M53" i="14" l="1"/>
  <c r="M54" i="14"/>
  <c r="M52" i="14"/>
  <c r="B11" i="14" l="1"/>
  <c r="G48" i="14"/>
  <c r="G47" i="14"/>
  <c r="G41" i="14" l="1"/>
  <c r="H41" i="14" l="1"/>
  <c r="K41" i="14"/>
  <c r="G40" i="14"/>
  <c r="H40" i="14" s="1"/>
  <c r="G39" i="14"/>
  <c r="H39" i="14" l="1"/>
  <c r="K39" i="14"/>
  <c r="C26" i="14"/>
  <c r="C19" i="14"/>
  <c r="E33" i="14" s="1"/>
  <c r="E41" i="14" l="1"/>
  <c r="E39" i="14"/>
  <c r="E21" i="14"/>
  <c r="P48" i="14"/>
  <c r="F21" i="14"/>
  <c r="H21" i="14"/>
  <c r="B9" i="14"/>
  <c r="L52" i="14" l="1"/>
  <c r="I52" i="14" l="1"/>
  <c r="J52" i="14"/>
  <c r="I29" i="14" l="1"/>
  <c r="N53" i="14" l="1"/>
  <c r="O47" i="14" s="1"/>
  <c r="N47" i="14" s="1"/>
  <c r="E47" i="14" l="1"/>
  <c r="N54" i="14"/>
  <c r="O48" i="14" s="1"/>
  <c r="N48" i="14" s="1"/>
  <c r="E4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00000000-0006-0000-0100-000001000000}">
      <text>
        <r>
          <rPr>
            <b/>
            <sz val="9"/>
            <color indexed="81"/>
            <rFont val="ＭＳ Ｐゴシック"/>
            <family val="3"/>
            <charset val="128"/>
          </rPr>
          <t xml:space="preserve">
（表の見方）
軽微基準の判定にあたり、比較対象を分子に、貸借対照表科目（連結会社の固定資産、連結純資産、連結資本金）を分母に比率を計算します。
</t>
        </r>
        <r>
          <rPr>
            <sz val="9"/>
            <color indexed="81"/>
            <rFont val="ＭＳ Ｐゴシック"/>
            <family val="3"/>
            <charset val="128"/>
          </rPr>
          <t xml:space="preserve">
例：
事業の全部又は一部の譲渡又は譲受けの場合【譲渡の場合】
　分子：当該事業の譲渡に係る資産の帳簿価額（直前年度の額）
　分母：連結純資産の額（直前年度の額）
</t>
        </r>
        <r>
          <rPr>
            <b/>
            <u/>
            <sz val="9"/>
            <color indexed="81"/>
            <rFont val="ＭＳ Ｐゴシック"/>
            <family val="3"/>
            <charset val="128"/>
          </rPr>
          <t>分子÷分母が30%未満に該当するか否か</t>
        </r>
        <r>
          <rPr>
            <sz val="9"/>
            <color indexed="81"/>
            <rFont val="ＭＳ Ｐゴシック"/>
            <family val="3"/>
            <charset val="128"/>
          </rPr>
          <t>、が基準となります。
連結純資産の数値に下線が付されていますので、単体数値での確認も必要です。
※軽微基準の各項目の数値に下線を付した項目については、連結財務諸表提出会社であっても、単体の勘定科目への該当性の確認も必要となります（ただし、【子会社取得の場合の追加確認項目】（C25セル）に係る純資産基準を除き、上場会社が特定上場会社等に該当する場合は単体の勘定科目に係る確認は不要となります。）。</t>
        </r>
      </text>
    </comment>
    <comment ref="H3" authorId="0" shapeId="0" xr:uid="{00000000-0006-0000-0100-000002000000}">
      <text>
        <r>
          <rPr>
            <b/>
            <sz val="9"/>
            <color indexed="81"/>
            <rFont val="ＭＳ Ｐゴシック"/>
            <family val="3"/>
            <charset val="128"/>
          </rPr>
          <t xml:space="preserve">（表の見方）
軽微基準の判定にあたり、比較対象を分子に、損益計算書科目（連結会社の売上高、連結経常利益、親会社株主に帰属する当期純利益）を分母に比率を計算します。
</t>
        </r>
        <r>
          <rPr>
            <sz val="9"/>
            <color indexed="81"/>
            <rFont val="ＭＳ Ｐゴシック"/>
            <family val="3"/>
            <charset val="128"/>
          </rPr>
          <t xml:space="preserve">例：
事業の全部又は一部の譲渡又は譲受けの場合【譲渡の場合】
　分子：連結会社の売上高の増減額（譲渡予定日の属する期、その翌期の額）
　分母：連結売上高（直前年度の額）
</t>
        </r>
        <r>
          <rPr>
            <b/>
            <u/>
            <sz val="9"/>
            <color indexed="81"/>
            <rFont val="ＭＳ Ｐゴシック"/>
            <family val="3"/>
            <charset val="128"/>
          </rPr>
          <t>分子÷分母が（予定日の属する期とその翌期について）それぞれ10%未満に該当するか否か</t>
        </r>
        <r>
          <rPr>
            <sz val="9"/>
            <color indexed="81"/>
            <rFont val="ＭＳ Ｐゴシック"/>
            <family val="3"/>
            <charset val="128"/>
          </rPr>
          <t>、が基準となります。
連結会社の売上高の数値に下線が付されていますので、単体数値での確認も必要です。
※軽微基準の各項目の数値に下線を付した項目については、連結財務諸表提出会社であっても、単体の勘定科目への該当性の確認も必要となります（ただし、上場会社が特定上場会社等に該当する場合を除きます。）。
さらに、分子・分母を連結経常利益に置き換えた場合の算出結果、親会社株主に帰属する当期純利益に置き換えた場合の算出結果についても、確認が必要です。</t>
        </r>
      </text>
    </comment>
    <comment ref="M3" authorId="0" shapeId="0" xr:uid="{E1EF6EBF-E8EF-41B7-AAAD-CC2B619BF2DD}">
      <text>
        <r>
          <rPr>
            <b/>
            <sz val="9"/>
            <color indexed="81"/>
            <rFont val="MS P ゴシック"/>
            <family val="3"/>
            <charset val="128"/>
          </rPr>
          <t>左記の「貸借対照表科目」及び「損益計算書科目」に記載されている内容以外の軽微基準を記載しています。
なお、当該軽微基準は、「開示要否判定シート」における軽微基準への該当性の判定対象となっておりません。別途開示要否をご確認いただく必要がございますのでご留意ください。</t>
        </r>
      </text>
    </comment>
  </commentList>
</comments>
</file>

<file path=xl/sharedStrings.xml><?xml version="1.0" encoding="utf-8"?>
<sst xmlns="http://schemas.openxmlformats.org/spreadsheetml/2006/main" count="2134" uniqueCount="539">
  <si>
    <t>―</t>
    <phoneticPr fontId="1"/>
  </si>
  <si>
    <t>決定事実</t>
    <rPh sb="0" eb="2">
      <t>ケッテイ</t>
    </rPh>
    <rPh sb="2" eb="4">
      <t>ジジツ</t>
    </rPh>
    <phoneticPr fontId="1"/>
  </si>
  <si>
    <t>発生事実</t>
    <rPh sb="0" eb="2">
      <t>ハッセイ</t>
    </rPh>
    <rPh sb="2" eb="4">
      <t>ジジツ</t>
    </rPh>
    <phoneticPr fontId="1"/>
  </si>
  <si>
    <t>その他</t>
    <rPh sb="2" eb="3">
      <t>タ</t>
    </rPh>
    <phoneticPr fontId="1"/>
  </si>
  <si>
    <t>NO.</t>
    <phoneticPr fontId="1"/>
  </si>
  <si>
    <t>新製品又は新技術の企業化</t>
    <phoneticPr fontId="1"/>
  </si>
  <si>
    <t>新たな事業の開始</t>
    <phoneticPr fontId="1"/>
  </si>
  <si>
    <t>事業の全部又は一部の休止又は廃止</t>
    <phoneticPr fontId="1"/>
  </si>
  <si>
    <t>人員削減等の合理化</t>
    <phoneticPr fontId="1"/>
  </si>
  <si>
    <t>特定調停法に基づく特定調停手続による調停の申立て</t>
    <phoneticPr fontId="1"/>
  </si>
  <si>
    <t>発行する株式、処分する自己株式、発行する新株予約権、処分する自己新株予約権を引き受ける者の募集又は株式、新株予約権の売出し</t>
    <rPh sb="0" eb="2">
      <t>ハッコウ</t>
    </rPh>
    <rPh sb="4" eb="6">
      <t>カブシキ</t>
    </rPh>
    <rPh sb="7" eb="9">
      <t>ショブン</t>
    </rPh>
    <rPh sb="11" eb="13">
      <t>ジコ</t>
    </rPh>
    <rPh sb="13" eb="15">
      <t>カブシキ</t>
    </rPh>
    <rPh sb="16" eb="18">
      <t>ハッコウ</t>
    </rPh>
    <rPh sb="20" eb="25">
      <t>シンカブヨヤクケン</t>
    </rPh>
    <rPh sb="26" eb="28">
      <t>ショブン</t>
    </rPh>
    <rPh sb="30" eb="32">
      <t>ジコ</t>
    </rPh>
    <rPh sb="32" eb="37">
      <t>シンカブヨヤクケン</t>
    </rPh>
    <rPh sb="38" eb="39">
      <t>ヒ</t>
    </rPh>
    <rPh sb="40" eb="41">
      <t>ウ</t>
    </rPh>
    <rPh sb="43" eb="44">
      <t>モノ</t>
    </rPh>
    <rPh sb="45" eb="47">
      <t>ボシュウ</t>
    </rPh>
    <rPh sb="47" eb="48">
      <t>マタ</t>
    </rPh>
    <rPh sb="49" eb="51">
      <t>カブシキ</t>
    </rPh>
    <rPh sb="52" eb="57">
      <t>シンカブヨヤクケン</t>
    </rPh>
    <rPh sb="58" eb="60">
      <t>ウリダ</t>
    </rPh>
    <phoneticPr fontId="1"/>
  </si>
  <si>
    <t>定款の変更</t>
    <phoneticPr fontId="1"/>
  </si>
  <si>
    <t>発行登録及び需要状況調査の開始</t>
    <rPh sb="0" eb="2">
      <t>ハッコウ</t>
    </rPh>
    <rPh sb="2" eb="4">
      <t>トウロク</t>
    </rPh>
    <rPh sb="4" eb="5">
      <t>オヨ</t>
    </rPh>
    <rPh sb="6" eb="8">
      <t>ジュヨウ</t>
    </rPh>
    <rPh sb="8" eb="10">
      <t>ジョウキョウ</t>
    </rPh>
    <rPh sb="10" eb="12">
      <t>チョウサ</t>
    </rPh>
    <rPh sb="13" eb="15">
      <t>カイシ</t>
    </rPh>
    <phoneticPr fontId="1"/>
  </si>
  <si>
    <t>資本金の額の減少</t>
    <rPh sb="0" eb="3">
      <t>シホンキン</t>
    </rPh>
    <rPh sb="4" eb="5">
      <t>ガク</t>
    </rPh>
    <rPh sb="6" eb="8">
      <t>ゲンショウ</t>
    </rPh>
    <phoneticPr fontId="1"/>
  </si>
  <si>
    <t>資本準備金又は利益準備金の額の減少</t>
    <rPh sb="0" eb="2">
      <t>シホン</t>
    </rPh>
    <rPh sb="2" eb="5">
      <t>ジュンビキン</t>
    </rPh>
    <rPh sb="5" eb="6">
      <t>マタ</t>
    </rPh>
    <rPh sb="7" eb="9">
      <t>リエキ</t>
    </rPh>
    <rPh sb="9" eb="12">
      <t>ジュンビキン</t>
    </rPh>
    <rPh sb="13" eb="14">
      <t>ガク</t>
    </rPh>
    <rPh sb="15" eb="17">
      <t>ゲンショウ</t>
    </rPh>
    <phoneticPr fontId="1"/>
  </si>
  <si>
    <t>自己株式の取得</t>
    <phoneticPr fontId="1"/>
  </si>
  <si>
    <t>株式無償割当て又は新株予約権無償割当て</t>
    <phoneticPr fontId="1"/>
  </si>
  <si>
    <t>株式の分割又は併合</t>
    <phoneticPr fontId="1"/>
  </si>
  <si>
    <t>剰余金の配当</t>
    <phoneticPr fontId="1"/>
  </si>
  <si>
    <t>公開買付け又は自己株式の公開買付け</t>
    <phoneticPr fontId="1"/>
  </si>
  <si>
    <t>解散（合併による解散を除く。）</t>
    <phoneticPr fontId="1"/>
  </si>
  <si>
    <t>上場廃止申請</t>
    <phoneticPr fontId="1"/>
  </si>
  <si>
    <t>破産手続開始、再生手続開始又は更生手続開始の申立て</t>
    <phoneticPr fontId="1"/>
  </si>
  <si>
    <t>代表取締役又は代表執行役の異動</t>
    <phoneticPr fontId="1"/>
  </si>
  <si>
    <t>商号又は名称の変更</t>
    <phoneticPr fontId="1"/>
  </si>
  <si>
    <t>単元株式数の変更又は単元株式数の定めの廃止若しくは新設</t>
    <phoneticPr fontId="1"/>
  </si>
  <si>
    <t>決算期変更（事業年度の末日の変更）</t>
    <phoneticPr fontId="1"/>
  </si>
  <si>
    <t>債務超過又は預金等の払戻の停止のおそれがある旨の内閣総理大臣への申出（預金保険法第74条第５項の規定による申出）</t>
    <phoneticPr fontId="1"/>
  </si>
  <si>
    <t>公認会計士等の異動</t>
    <phoneticPr fontId="1"/>
  </si>
  <si>
    <t>継続企業の前提に関する事項の注記</t>
    <phoneticPr fontId="1"/>
  </si>
  <si>
    <t>有価証券報告書・四半期報告書の提出期限延長に関する承認申請書の提出</t>
    <phoneticPr fontId="1"/>
  </si>
  <si>
    <t>株式事務代行機関への株式事務の委託の取止め</t>
    <phoneticPr fontId="1"/>
  </si>
  <si>
    <t>開示すべき重要な不備、評価結果不表明の旨を記載する内部統制報告書の提出</t>
    <phoneticPr fontId="1"/>
  </si>
  <si>
    <t>全部取得条項付種類株式の全部の取得</t>
    <phoneticPr fontId="1"/>
  </si>
  <si>
    <t>特別支配株主による株式等売渡請求に係る承認又は不承認</t>
    <phoneticPr fontId="1"/>
  </si>
  <si>
    <t>公開買付け等に関する意見表明等</t>
    <rPh sb="5" eb="6">
      <t>トウ</t>
    </rPh>
    <phoneticPr fontId="1"/>
  </si>
  <si>
    <t>貸借対照表科目</t>
    <rPh sb="0" eb="2">
      <t>タイシャク</t>
    </rPh>
    <rPh sb="2" eb="5">
      <t>タイショウヒョウ</t>
    </rPh>
    <rPh sb="5" eb="7">
      <t>カモク</t>
    </rPh>
    <phoneticPr fontId="1"/>
  </si>
  <si>
    <t>損益計算書科目</t>
    <rPh sb="0" eb="2">
      <t>ソンエキ</t>
    </rPh>
    <rPh sb="2" eb="5">
      <t>ケイサンショ</t>
    </rPh>
    <rPh sb="5" eb="7">
      <t>カモク</t>
    </rPh>
    <phoneticPr fontId="1"/>
  </si>
  <si>
    <t>親会社株主に
帰属する
当期純利益</t>
    <rPh sb="0" eb="3">
      <t>オヤガイシャ</t>
    </rPh>
    <rPh sb="3" eb="5">
      <t>カブヌシ</t>
    </rPh>
    <rPh sb="7" eb="9">
      <t>キゾク</t>
    </rPh>
    <rPh sb="12" eb="14">
      <t>トウキ</t>
    </rPh>
    <rPh sb="14" eb="17">
      <t>ジュンリエキ</t>
    </rPh>
    <phoneticPr fontId="1"/>
  </si>
  <si>
    <t>連結
純資産</t>
    <rPh sb="0" eb="2">
      <t>レンケツ</t>
    </rPh>
    <rPh sb="3" eb="6">
      <t>ジュンシサン</t>
    </rPh>
    <phoneticPr fontId="1"/>
  </si>
  <si>
    <t>連結
資本金</t>
    <rPh sb="0" eb="2">
      <t>レンケツ</t>
    </rPh>
    <rPh sb="3" eb="6">
      <t>シホンキン</t>
    </rPh>
    <phoneticPr fontId="1"/>
  </si>
  <si>
    <t>連結
経常利益</t>
    <rPh sb="0" eb="2">
      <t>レンケツ</t>
    </rPh>
    <rPh sb="3" eb="5">
      <t>ケイジョウ</t>
    </rPh>
    <rPh sb="5" eb="7">
      <t>リエキ</t>
    </rPh>
    <phoneticPr fontId="1"/>
  </si>
  <si>
    <t>※ 　連結財務諸表非作成会社については、「連結純資産」を「純資産」、「連結売上高」を「売上高」、「連結経常利益」を「経常利益」、「親会社株主に帰属する当期純利益」を「当期純利益」と読み替えてください。</t>
    <phoneticPr fontId="1"/>
  </si>
  <si>
    <t>合併等の組織再編行為</t>
    <phoneticPr fontId="1"/>
  </si>
  <si>
    <t>比較対象
（分子）</t>
    <rPh sb="0" eb="2">
      <t>ヒカク</t>
    </rPh>
    <rPh sb="2" eb="4">
      <t>タイショウ</t>
    </rPh>
    <rPh sb="6" eb="8">
      <t>ブンシ</t>
    </rPh>
    <phoneticPr fontId="1"/>
  </si>
  <si>
    <t>当該事業の譲渡に係る
資産の帳簿価額</t>
    <rPh sb="0" eb="2">
      <t>トウガイ</t>
    </rPh>
    <rPh sb="2" eb="4">
      <t>ジギョウ</t>
    </rPh>
    <rPh sb="5" eb="7">
      <t>ジョウト</t>
    </rPh>
    <rPh sb="8" eb="9">
      <t>カカ</t>
    </rPh>
    <rPh sb="11" eb="13">
      <t>シサン</t>
    </rPh>
    <rPh sb="14" eb="16">
      <t>チョウボ</t>
    </rPh>
    <rPh sb="16" eb="18">
      <t>カガク</t>
    </rPh>
    <phoneticPr fontId="1"/>
  </si>
  <si>
    <t>各科目の増減額</t>
    <rPh sb="0" eb="1">
      <t>カク</t>
    </rPh>
    <rPh sb="1" eb="3">
      <t>カモク</t>
    </rPh>
    <rPh sb="4" eb="7">
      <t>ゾウゲンガク</t>
    </rPh>
    <phoneticPr fontId="1"/>
  </si>
  <si>
    <t>当該事業の譲受けによる資産の増加額</t>
    <rPh sb="0" eb="2">
      <t>トウガイ</t>
    </rPh>
    <rPh sb="2" eb="4">
      <t>ジギョウ</t>
    </rPh>
    <rPh sb="5" eb="7">
      <t>ユズリウ</t>
    </rPh>
    <rPh sb="11" eb="13">
      <t>シサン</t>
    </rPh>
    <rPh sb="14" eb="16">
      <t>ゾウカ</t>
    </rPh>
    <rPh sb="16" eb="17">
      <t>ガク</t>
    </rPh>
    <phoneticPr fontId="1"/>
  </si>
  <si>
    <t>開始のために特別に
支出する額の合計額</t>
    <rPh sb="0" eb="2">
      <t>カイシ</t>
    </rPh>
    <rPh sb="6" eb="8">
      <t>トクベツ</t>
    </rPh>
    <rPh sb="10" eb="12">
      <t>シシュツ</t>
    </rPh>
    <rPh sb="14" eb="15">
      <t>ガク</t>
    </rPh>
    <rPh sb="16" eb="18">
      <t>ゴウケイ</t>
    </rPh>
    <rPh sb="18" eb="19">
      <t>ガク</t>
    </rPh>
    <phoneticPr fontId="1"/>
  </si>
  <si>
    <t>事業の全部又は一部の譲渡又は譲受け
　【譲渡の場合】</t>
    <rPh sb="20" eb="22">
      <t>ジョウト</t>
    </rPh>
    <rPh sb="23" eb="25">
      <t>バアイ</t>
    </rPh>
    <phoneticPr fontId="1"/>
  </si>
  <si>
    <t>事業の全部又は一部の譲渡又は譲受け
　【譲受けの場合】</t>
    <rPh sb="20" eb="22">
      <t>ユズリウ</t>
    </rPh>
    <rPh sb="24" eb="26">
      <t>バアイ</t>
    </rPh>
    <phoneticPr fontId="1"/>
  </si>
  <si>
    <t>売上高の増加額</t>
    <rPh sb="0" eb="2">
      <t>ウリアゲ</t>
    </rPh>
    <rPh sb="2" eb="3">
      <t>ダカ</t>
    </rPh>
    <rPh sb="4" eb="6">
      <t>ゾウカ</t>
    </rPh>
    <rPh sb="6" eb="7">
      <t>ガク</t>
    </rPh>
    <phoneticPr fontId="1"/>
  </si>
  <si>
    <t>売上高の増減額</t>
    <rPh sb="0" eb="2">
      <t>ウリアゲ</t>
    </rPh>
    <rPh sb="2" eb="3">
      <t>ダカ</t>
    </rPh>
    <rPh sb="4" eb="7">
      <t>ゾウゲンガク</t>
    </rPh>
    <phoneticPr fontId="1"/>
  </si>
  <si>
    <t>子会社等の異動を伴う株式又は持分の譲渡又は取得その他の子会社等の異動を伴う事項</t>
    <phoneticPr fontId="1"/>
  </si>
  <si>
    <t>取得対価の額＋
取得に係る行為の
対価の額</t>
    <rPh sb="0" eb="2">
      <t>シュトク</t>
    </rPh>
    <rPh sb="2" eb="4">
      <t>タイカ</t>
    </rPh>
    <rPh sb="5" eb="6">
      <t>ガク</t>
    </rPh>
    <rPh sb="8" eb="10">
      <t>シュトク</t>
    </rPh>
    <rPh sb="11" eb="12">
      <t>カカ</t>
    </rPh>
    <rPh sb="13" eb="15">
      <t>コウイ</t>
    </rPh>
    <rPh sb="17" eb="19">
      <t>タイカ</t>
    </rPh>
    <rPh sb="20" eb="21">
      <t>ガク</t>
    </rPh>
    <phoneticPr fontId="1"/>
  </si>
  <si>
    <t>対象会社の
総資産の帳簿価額</t>
    <rPh sb="0" eb="2">
      <t>タイショウ</t>
    </rPh>
    <rPh sb="2" eb="4">
      <t>ガイシャ</t>
    </rPh>
    <rPh sb="6" eb="9">
      <t>ソウシサン</t>
    </rPh>
    <rPh sb="10" eb="12">
      <t>チョウボ</t>
    </rPh>
    <rPh sb="12" eb="14">
      <t>カガク</t>
    </rPh>
    <phoneticPr fontId="1"/>
  </si>
  <si>
    <t>固定資産の譲渡又は取得、リースによる固定資産の賃貸借
　【固定資産の譲渡の場合】</t>
    <rPh sb="0" eb="2">
      <t>コテイ</t>
    </rPh>
    <rPh sb="2" eb="4">
      <t>シサン</t>
    </rPh>
    <rPh sb="5" eb="7">
      <t>ジョウト</t>
    </rPh>
    <rPh sb="7" eb="8">
      <t>マタ</t>
    </rPh>
    <rPh sb="9" eb="11">
      <t>シュトク</t>
    </rPh>
    <rPh sb="18" eb="20">
      <t>コテイ</t>
    </rPh>
    <rPh sb="20" eb="22">
      <t>シサン</t>
    </rPh>
    <rPh sb="23" eb="26">
      <t>チンタイシャク</t>
    </rPh>
    <rPh sb="29" eb="31">
      <t>コテイ</t>
    </rPh>
    <rPh sb="31" eb="33">
      <t>シサン</t>
    </rPh>
    <rPh sb="34" eb="36">
      <t>ジョウト</t>
    </rPh>
    <rPh sb="37" eb="39">
      <t>バアイ</t>
    </rPh>
    <phoneticPr fontId="1"/>
  </si>
  <si>
    <t>固定資産の譲渡又は取得、リースによる固定資産の賃貸借
　【固定資産の取得の場合】</t>
    <rPh sb="29" eb="31">
      <t>コテイ</t>
    </rPh>
    <rPh sb="31" eb="33">
      <t>シサン</t>
    </rPh>
    <rPh sb="34" eb="36">
      <t>シュトク</t>
    </rPh>
    <rPh sb="37" eb="39">
      <t>バアイ</t>
    </rPh>
    <phoneticPr fontId="1"/>
  </si>
  <si>
    <t>当該固定資産の
帳簿価額</t>
    <rPh sb="0" eb="2">
      <t>トウガイ</t>
    </rPh>
    <rPh sb="2" eb="4">
      <t>コテイ</t>
    </rPh>
    <rPh sb="4" eb="6">
      <t>シサン</t>
    </rPh>
    <rPh sb="8" eb="10">
      <t>チョウボ</t>
    </rPh>
    <rPh sb="10" eb="12">
      <t>カガク</t>
    </rPh>
    <phoneticPr fontId="1"/>
  </si>
  <si>
    <t>※いずれの分子・分母も、直前年度の額</t>
    <rPh sb="5" eb="7">
      <t>ブンシ</t>
    </rPh>
    <rPh sb="8" eb="10">
      <t>ブンボ</t>
    </rPh>
    <rPh sb="12" eb="14">
      <t>チョクゼン</t>
    </rPh>
    <rPh sb="14" eb="16">
      <t>ネンド</t>
    </rPh>
    <rPh sb="17" eb="18">
      <t>ガク</t>
    </rPh>
    <phoneticPr fontId="1"/>
  </si>
  <si>
    <t>当該固定資産の
取得価額</t>
    <rPh sb="0" eb="2">
      <t>トウガイ</t>
    </rPh>
    <rPh sb="2" eb="4">
      <t>コテイ</t>
    </rPh>
    <rPh sb="4" eb="6">
      <t>シサン</t>
    </rPh>
    <rPh sb="8" eb="10">
      <t>シュトク</t>
    </rPh>
    <rPh sb="10" eb="12">
      <t>カガク</t>
    </rPh>
    <phoneticPr fontId="1"/>
  </si>
  <si>
    <t>※貸借対照表科目の分母は、直前年度の額</t>
    <rPh sb="1" eb="3">
      <t>タイシャク</t>
    </rPh>
    <rPh sb="3" eb="6">
      <t>タイショウヒョウ</t>
    </rPh>
    <rPh sb="6" eb="8">
      <t>カモク</t>
    </rPh>
    <rPh sb="9" eb="11">
      <t>ブンボ</t>
    </rPh>
    <rPh sb="13" eb="15">
      <t>チョクゼン</t>
    </rPh>
    <rPh sb="15" eb="17">
      <t>ネンド</t>
    </rPh>
    <rPh sb="18" eb="19">
      <t>ガク</t>
    </rPh>
    <phoneticPr fontId="1"/>
  </si>
  <si>
    <t>固定資産の譲渡又は取得、リースによる固定資産の賃貸借
　【リースによる固定資産の賃貸借の場合】</t>
    <rPh sb="35" eb="37">
      <t>コテイ</t>
    </rPh>
    <rPh sb="37" eb="39">
      <t>シサン</t>
    </rPh>
    <rPh sb="40" eb="43">
      <t>チンタイシャク</t>
    </rPh>
    <rPh sb="44" eb="46">
      <t>バアイ</t>
    </rPh>
    <phoneticPr fontId="1"/>
  </si>
  <si>
    <t>※貸借対照表科目は、分子・分母ともに直前年度の額</t>
    <rPh sb="1" eb="3">
      <t>タイシャク</t>
    </rPh>
    <rPh sb="3" eb="6">
      <t>タイショウヒョウ</t>
    </rPh>
    <rPh sb="6" eb="8">
      <t>カモク</t>
    </rPh>
    <rPh sb="10" eb="12">
      <t>ブンシ</t>
    </rPh>
    <rPh sb="13" eb="15">
      <t>ブンボ</t>
    </rPh>
    <rPh sb="18" eb="20">
      <t>チョクゼン</t>
    </rPh>
    <rPh sb="20" eb="22">
      <t>ネンド</t>
    </rPh>
    <rPh sb="23" eb="24">
      <t>ガク</t>
    </rPh>
    <phoneticPr fontId="1"/>
  </si>
  <si>
    <t>調停の対象となる金銭債務の総額が、直前年度の債務の総額の10％未満</t>
    <rPh sb="0" eb="2">
      <t>チョウテイ</t>
    </rPh>
    <rPh sb="3" eb="5">
      <t>タイショウ</t>
    </rPh>
    <rPh sb="8" eb="10">
      <t>キンセン</t>
    </rPh>
    <rPh sb="10" eb="12">
      <t>サイム</t>
    </rPh>
    <rPh sb="13" eb="15">
      <t>ソウガク</t>
    </rPh>
    <rPh sb="17" eb="19">
      <t>チョクゼン</t>
    </rPh>
    <rPh sb="19" eb="21">
      <t>ネンド</t>
    </rPh>
    <rPh sb="22" eb="24">
      <t>サイム</t>
    </rPh>
    <rPh sb="25" eb="27">
      <t>ソウガク</t>
    </rPh>
    <rPh sb="31" eb="33">
      <t>ミマン</t>
    </rPh>
    <phoneticPr fontId="1"/>
  </si>
  <si>
    <t>法令改正等に伴う記載表現のみの変更、本店所在地等の変更、など</t>
    <rPh sb="0" eb="2">
      <t>ホウレイ</t>
    </rPh>
    <rPh sb="2" eb="5">
      <t>カイセイトウ</t>
    </rPh>
    <rPh sb="6" eb="7">
      <t>トモナ</t>
    </rPh>
    <rPh sb="8" eb="10">
      <t>キサイ</t>
    </rPh>
    <rPh sb="10" eb="12">
      <t>ヒョウゲン</t>
    </rPh>
    <rPh sb="15" eb="17">
      <t>ヘンコウ</t>
    </rPh>
    <rPh sb="18" eb="20">
      <t>ホンテン</t>
    </rPh>
    <rPh sb="20" eb="24">
      <t>ショザイチトウ</t>
    </rPh>
    <rPh sb="25" eb="27">
      <t>ヘンコウ</t>
    </rPh>
    <phoneticPr fontId="1"/>
  </si>
  <si>
    <t>災害に起因する損害又は業務遂行の過程で生じた損害</t>
    <rPh sb="0" eb="2">
      <t>サイガイ</t>
    </rPh>
    <rPh sb="3" eb="5">
      <t>キイン</t>
    </rPh>
    <rPh sb="7" eb="9">
      <t>ソンガイ</t>
    </rPh>
    <rPh sb="9" eb="10">
      <t>マタ</t>
    </rPh>
    <rPh sb="11" eb="13">
      <t>ギョウム</t>
    </rPh>
    <rPh sb="13" eb="15">
      <t>スイコウ</t>
    </rPh>
    <rPh sb="16" eb="18">
      <t>カテイ</t>
    </rPh>
    <rPh sb="19" eb="20">
      <t>ショウ</t>
    </rPh>
    <rPh sb="22" eb="24">
      <t>ソンガイ</t>
    </rPh>
    <phoneticPr fontId="1"/>
  </si>
  <si>
    <t>損害の額</t>
    <rPh sb="0" eb="2">
      <t>ソンガイ</t>
    </rPh>
    <rPh sb="3" eb="4">
      <t>ガク</t>
    </rPh>
    <phoneticPr fontId="1"/>
  </si>
  <si>
    <t>※分母はすべて、直前年度の額</t>
    <rPh sb="1" eb="3">
      <t>ブンボ</t>
    </rPh>
    <rPh sb="8" eb="10">
      <t>チョクゼン</t>
    </rPh>
    <rPh sb="10" eb="12">
      <t>ネンド</t>
    </rPh>
    <rPh sb="13" eb="14">
      <t>ガク</t>
    </rPh>
    <phoneticPr fontId="1"/>
  </si>
  <si>
    <t>主要株主又は主要株主である筆頭株主の異動</t>
    <rPh sb="0" eb="2">
      <t>シュヨウ</t>
    </rPh>
    <rPh sb="2" eb="4">
      <t>カブヌシ</t>
    </rPh>
    <rPh sb="4" eb="5">
      <t>マタ</t>
    </rPh>
    <rPh sb="6" eb="8">
      <t>シュヨウ</t>
    </rPh>
    <rPh sb="8" eb="10">
      <t>カブヌシ</t>
    </rPh>
    <rPh sb="13" eb="15">
      <t>ヒットウ</t>
    </rPh>
    <rPh sb="15" eb="17">
      <t>カブヌシ</t>
    </rPh>
    <rPh sb="18" eb="20">
      <t>イドウ</t>
    </rPh>
    <phoneticPr fontId="1"/>
  </si>
  <si>
    <t>上場廃止の原因となる事実</t>
    <rPh sb="0" eb="2">
      <t>ジョウジョウ</t>
    </rPh>
    <rPh sb="2" eb="4">
      <t>ハイシ</t>
    </rPh>
    <rPh sb="5" eb="7">
      <t>ゲンイン</t>
    </rPh>
    <rPh sb="10" eb="12">
      <t>ジジツ</t>
    </rPh>
    <phoneticPr fontId="1"/>
  </si>
  <si>
    <t>訴訟の提起又は判決等
　【訴えが提起された場合】</t>
    <rPh sb="0" eb="2">
      <t>ソショウ</t>
    </rPh>
    <rPh sb="3" eb="5">
      <t>テイキ</t>
    </rPh>
    <rPh sb="5" eb="6">
      <t>マタ</t>
    </rPh>
    <rPh sb="7" eb="10">
      <t>ハンケツトウ</t>
    </rPh>
    <rPh sb="13" eb="14">
      <t>ウッタ</t>
    </rPh>
    <rPh sb="16" eb="18">
      <t>テイキ</t>
    </rPh>
    <rPh sb="21" eb="23">
      <t>バアイ</t>
    </rPh>
    <phoneticPr fontId="1"/>
  </si>
  <si>
    <t>訴訟の目的の価額</t>
    <rPh sb="0" eb="2">
      <t>ソショウ</t>
    </rPh>
    <rPh sb="3" eb="5">
      <t>モクテキ</t>
    </rPh>
    <rPh sb="6" eb="8">
      <t>カガク</t>
    </rPh>
    <phoneticPr fontId="1"/>
  </si>
  <si>
    <t>売上高の減少額</t>
    <rPh sb="0" eb="2">
      <t>ウリアゲ</t>
    </rPh>
    <rPh sb="2" eb="3">
      <t>ダカ</t>
    </rPh>
    <rPh sb="4" eb="7">
      <t>ゲンショウガク</t>
    </rPh>
    <phoneticPr fontId="1"/>
  </si>
  <si>
    <t>給付する財産の額</t>
    <rPh sb="0" eb="2">
      <t>キュウフ</t>
    </rPh>
    <rPh sb="4" eb="6">
      <t>ザイサン</t>
    </rPh>
    <rPh sb="7" eb="8">
      <t>ガク</t>
    </rPh>
    <phoneticPr fontId="1"/>
  </si>
  <si>
    <t>各科目の減少額</t>
    <rPh sb="0" eb="1">
      <t>カク</t>
    </rPh>
    <rPh sb="1" eb="3">
      <t>カモク</t>
    </rPh>
    <rPh sb="4" eb="7">
      <t>ゲンショウガク</t>
    </rPh>
    <phoneticPr fontId="1"/>
  </si>
  <si>
    <t>仮処分命令の申立て又は決定等
　【申立てがなされた場合】</t>
    <rPh sb="0" eb="3">
      <t>カリショブン</t>
    </rPh>
    <rPh sb="3" eb="5">
      <t>メイレイ</t>
    </rPh>
    <rPh sb="6" eb="8">
      <t>モウシタ</t>
    </rPh>
    <rPh sb="9" eb="10">
      <t>マタ</t>
    </rPh>
    <rPh sb="11" eb="14">
      <t>ケッテイトウ</t>
    </rPh>
    <rPh sb="17" eb="19">
      <t>モウシタ</t>
    </rPh>
    <rPh sb="25" eb="27">
      <t>バアイ</t>
    </rPh>
    <phoneticPr fontId="1"/>
  </si>
  <si>
    <t>―</t>
  </si>
  <si>
    <t>各科目の減少額</t>
    <rPh sb="0" eb="3">
      <t>カクカモク</t>
    </rPh>
    <rPh sb="4" eb="7">
      <t>ゲンショウガク</t>
    </rPh>
    <phoneticPr fontId="1"/>
  </si>
  <si>
    <t>免許の取消し、事業の停止その他これらに準ずる行政庁による法令に基づく処分又は行政庁による法令違反に係る告発
　【法令に基づく処分を受けた場合】</t>
    <rPh sb="0" eb="2">
      <t>メンキョ</t>
    </rPh>
    <rPh sb="3" eb="5">
      <t>トリケ</t>
    </rPh>
    <rPh sb="7" eb="9">
      <t>ジギョウ</t>
    </rPh>
    <rPh sb="10" eb="12">
      <t>テイシ</t>
    </rPh>
    <rPh sb="14" eb="15">
      <t>タ</t>
    </rPh>
    <rPh sb="19" eb="20">
      <t>ジュン</t>
    </rPh>
    <rPh sb="22" eb="25">
      <t>ギョウセイチョウ</t>
    </rPh>
    <rPh sb="28" eb="30">
      <t>ホウレイ</t>
    </rPh>
    <rPh sb="31" eb="32">
      <t>モト</t>
    </rPh>
    <rPh sb="34" eb="36">
      <t>ショブン</t>
    </rPh>
    <rPh sb="36" eb="37">
      <t>マタ</t>
    </rPh>
    <rPh sb="38" eb="41">
      <t>ギョウセイチョウ</t>
    </rPh>
    <rPh sb="44" eb="46">
      <t>ホウレイ</t>
    </rPh>
    <rPh sb="46" eb="48">
      <t>イハン</t>
    </rPh>
    <rPh sb="49" eb="50">
      <t>カカ</t>
    </rPh>
    <rPh sb="51" eb="53">
      <t>コクハツ</t>
    </rPh>
    <rPh sb="56" eb="58">
      <t>ホウレイ</t>
    </rPh>
    <rPh sb="59" eb="60">
      <t>モト</t>
    </rPh>
    <rPh sb="62" eb="64">
      <t>ショブン</t>
    </rPh>
    <rPh sb="65" eb="66">
      <t>ウ</t>
    </rPh>
    <rPh sb="68" eb="70">
      <t>バアイ</t>
    </rPh>
    <phoneticPr fontId="1"/>
  </si>
  <si>
    <t>免許の取消し、事業の停止その他これらに準ずる行政庁による法令に基づく処分又は行政庁による法令違反に係る告発
　【法令違反に係る告発がなされた場合】</t>
    <rPh sb="0" eb="2">
      <t>メンキョ</t>
    </rPh>
    <rPh sb="3" eb="5">
      <t>トリケ</t>
    </rPh>
    <rPh sb="7" eb="9">
      <t>ジギョウ</t>
    </rPh>
    <rPh sb="10" eb="12">
      <t>テイシ</t>
    </rPh>
    <rPh sb="14" eb="15">
      <t>タ</t>
    </rPh>
    <rPh sb="19" eb="20">
      <t>ジュン</t>
    </rPh>
    <rPh sb="22" eb="25">
      <t>ギョウセイチョウ</t>
    </rPh>
    <rPh sb="28" eb="30">
      <t>ホウレイ</t>
    </rPh>
    <rPh sb="31" eb="32">
      <t>モト</t>
    </rPh>
    <rPh sb="34" eb="36">
      <t>ショブン</t>
    </rPh>
    <rPh sb="36" eb="37">
      <t>マタ</t>
    </rPh>
    <rPh sb="38" eb="41">
      <t>ギョウセイチョウ</t>
    </rPh>
    <rPh sb="44" eb="46">
      <t>ホウレイ</t>
    </rPh>
    <rPh sb="46" eb="48">
      <t>イハン</t>
    </rPh>
    <rPh sb="49" eb="50">
      <t>カカ</t>
    </rPh>
    <rPh sb="51" eb="53">
      <t>コクハツ</t>
    </rPh>
    <rPh sb="56" eb="58">
      <t>ホウレイ</t>
    </rPh>
    <rPh sb="58" eb="60">
      <t>イハン</t>
    </rPh>
    <rPh sb="61" eb="62">
      <t>カカワ</t>
    </rPh>
    <rPh sb="63" eb="65">
      <t>コクハツ</t>
    </rPh>
    <rPh sb="70" eb="72">
      <t>バアイ</t>
    </rPh>
    <phoneticPr fontId="1"/>
  </si>
  <si>
    <t>告発がなされた
事業部門等の売上高</t>
    <rPh sb="0" eb="2">
      <t>コクハツ</t>
    </rPh>
    <rPh sb="8" eb="10">
      <t>ジギョウ</t>
    </rPh>
    <rPh sb="10" eb="13">
      <t>ブモントウ</t>
    </rPh>
    <rPh sb="14" eb="16">
      <t>ウリアゲ</t>
    </rPh>
    <rPh sb="16" eb="17">
      <t>ダカ</t>
    </rPh>
    <phoneticPr fontId="1"/>
  </si>
  <si>
    <t>※損益計算書科目は、分子・分母ともに直前年度の額</t>
    <rPh sb="10" eb="12">
      <t>ブンシ</t>
    </rPh>
    <rPh sb="13" eb="15">
      <t>ブンボ</t>
    </rPh>
    <rPh sb="18" eb="20">
      <t>チョクゼン</t>
    </rPh>
    <rPh sb="20" eb="22">
      <t>ネンド</t>
    </rPh>
    <rPh sb="23" eb="24">
      <t>ガク</t>
    </rPh>
    <phoneticPr fontId="1"/>
  </si>
  <si>
    <t>親会社の異動、支配株主（親会社は除く。）の異動又はその他の関係会社の異動</t>
    <rPh sb="0" eb="3">
      <t>オヤガイシャ</t>
    </rPh>
    <rPh sb="4" eb="6">
      <t>イドウ</t>
    </rPh>
    <rPh sb="7" eb="9">
      <t>シハイ</t>
    </rPh>
    <rPh sb="9" eb="11">
      <t>カブヌシ</t>
    </rPh>
    <rPh sb="12" eb="15">
      <t>オヤガイシャ</t>
    </rPh>
    <rPh sb="16" eb="17">
      <t>ノゾ</t>
    </rPh>
    <rPh sb="21" eb="23">
      <t>イドウ</t>
    </rPh>
    <rPh sb="23" eb="24">
      <t>マタ</t>
    </rPh>
    <rPh sb="27" eb="28">
      <t>タ</t>
    </rPh>
    <rPh sb="29" eb="31">
      <t>カンケイ</t>
    </rPh>
    <rPh sb="31" eb="33">
      <t>ガイシャ</t>
    </rPh>
    <rPh sb="34" eb="36">
      <t>イドウ</t>
    </rPh>
    <phoneticPr fontId="1"/>
  </si>
  <si>
    <t>破産手続開始、再生手続開始、更生手続開始又は企業担保権の実行の申立て</t>
    <rPh sb="0" eb="2">
      <t>ハサン</t>
    </rPh>
    <rPh sb="2" eb="4">
      <t>テツヅキ</t>
    </rPh>
    <rPh sb="4" eb="6">
      <t>カイシ</t>
    </rPh>
    <rPh sb="7" eb="9">
      <t>サイセイ</t>
    </rPh>
    <rPh sb="9" eb="11">
      <t>テツヅキ</t>
    </rPh>
    <rPh sb="11" eb="13">
      <t>カイシ</t>
    </rPh>
    <rPh sb="14" eb="16">
      <t>コウセイ</t>
    </rPh>
    <rPh sb="16" eb="18">
      <t>テツヅキ</t>
    </rPh>
    <rPh sb="18" eb="20">
      <t>カイシ</t>
    </rPh>
    <rPh sb="20" eb="21">
      <t>マタ</t>
    </rPh>
    <rPh sb="22" eb="24">
      <t>キギョウ</t>
    </rPh>
    <rPh sb="24" eb="27">
      <t>タンポケン</t>
    </rPh>
    <rPh sb="28" eb="30">
      <t>ジッコウ</t>
    </rPh>
    <rPh sb="31" eb="33">
      <t>モウシタ</t>
    </rPh>
    <phoneticPr fontId="1"/>
  </si>
  <si>
    <t>手形等の不渡り又は手形交換所による取引停止処分</t>
    <rPh sb="0" eb="3">
      <t>テガタトウ</t>
    </rPh>
    <rPh sb="4" eb="6">
      <t>フワタ</t>
    </rPh>
    <rPh sb="7" eb="8">
      <t>マタ</t>
    </rPh>
    <rPh sb="9" eb="11">
      <t>テガタ</t>
    </rPh>
    <rPh sb="11" eb="14">
      <t>コウカンジョ</t>
    </rPh>
    <rPh sb="17" eb="19">
      <t>トリヒキ</t>
    </rPh>
    <rPh sb="19" eb="21">
      <t>テイシ</t>
    </rPh>
    <rPh sb="21" eb="23">
      <t>ショブン</t>
    </rPh>
    <phoneticPr fontId="1"/>
  </si>
  <si>
    <t>親会社等に係る破産手続開始、再生手続開始、更生手続開始又は企業担保権の実行の申立て</t>
    <rPh sb="0" eb="4">
      <t>オヤガイシャトウ</t>
    </rPh>
    <rPh sb="5" eb="6">
      <t>カカ</t>
    </rPh>
    <rPh sb="7" eb="9">
      <t>ハサン</t>
    </rPh>
    <rPh sb="9" eb="11">
      <t>テツヅキ</t>
    </rPh>
    <rPh sb="11" eb="13">
      <t>カイシ</t>
    </rPh>
    <rPh sb="14" eb="16">
      <t>サイセイ</t>
    </rPh>
    <rPh sb="16" eb="18">
      <t>テツヅキ</t>
    </rPh>
    <rPh sb="18" eb="20">
      <t>カイシ</t>
    </rPh>
    <rPh sb="21" eb="23">
      <t>コウセイ</t>
    </rPh>
    <rPh sb="23" eb="25">
      <t>テツヅキ</t>
    </rPh>
    <rPh sb="25" eb="27">
      <t>カイシ</t>
    </rPh>
    <rPh sb="27" eb="28">
      <t>マタ</t>
    </rPh>
    <rPh sb="29" eb="31">
      <t>キギョウ</t>
    </rPh>
    <rPh sb="31" eb="34">
      <t>タンポケン</t>
    </rPh>
    <rPh sb="35" eb="37">
      <t>ジッコウ</t>
    </rPh>
    <rPh sb="38" eb="40">
      <t>モウシタ</t>
    </rPh>
    <phoneticPr fontId="1"/>
  </si>
  <si>
    <t>債権の取立不能又は取立遅延</t>
    <rPh sb="0" eb="2">
      <t>サイケン</t>
    </rPh>
    <rPh sb="3" eb="5">
      <t>トリタテ</t>
    </rPh>
    <rPh sb="5" eb="7">
      <t>フノウ</t>
    </rPh>
    <rPh sb="7" eb="8">
      <t>マタ</t>
    </rPh>
    <rPh sb="9" eb="11">
      <t>トリタテ</t>
    </rPh>
    <rPh sb="11" eb="13">
      <t>チエン</t>
    </rPh>
    <phoneticPr fontId="1"/>
  </si>
  <si>
    <t>債務不履行の
おそれのある額</t>
    <rPh sb="0" eb="2">
      <t>サイム</t>
    </rPh>
    <rPh sb="2" eb="5">
      <t>フリコウ</t>
    </rPh>
    <rPh sb="13" eb="14">
      <t>ガク</t>
    </rPh>
    <phoneticPr fontId="1"/>
  </si>
  <si>
    <t>※いずれの分母も、直前年度の額</t>
    <rPh sb="5" eb="7">
      <t>ブンボ</t>
    </rPh>
    <rPh sb="9" eb="11">
      <t>チョクゼン</t>
    </rPh>
    <rPh sb="11" eb="13">
      <t>ネンド</t>
    </rPh>
    <rPh sb="14" eb="15">
      <t>ガク</t>
    </rPh>
    <phoneticPr fontId="1"/>
  </si>
  <si>
    <t>取引先との取引停止</t>
    <rPh sb="0" eb="2">
      <t>トリヒキ</t>
    </rPh>
    <rPh sb="2" eb="3">
      <t>サキ</t>
    </rPh>
    <rPh sb="5" eb="7">
      <t>トリヒキ</t>
    </rPh>
    <rPh sb="7" eb="9">
      <t>テイシ</t>
    </rPh>
    <phoneticPr fontId="1"/>
  </si>
  <si>
    <t>債務免除等の金融支援</t>
    <rPh sb="0" eb="2">
      <t>サイム</t>
    </rPh>
    <rPh sb="2" eb="5">
      <t>メンジョトウ</t>
    </rPh>
    <rPh sb="6" eb="8">
      <t>キンユウ</t>
    </rPh>
    <rPh sb="8" eb="10">
      <t>シエン</t>
    </rPh>
    <phoneticPr fontId="1"/>
  </si>
  <si>
    <t>各科目の増加額</t>
    <rPh sb="0" eb="1">
      <t>カク</t>
    </rPh>
    <rPh sb="1" eb="3">
      <t>カモク</t>
    </rPh>
    <rPh sb="4" eb="6">
      <t>ゾウカ</t>
    </rPh>
    <rPh sb="6" eb="7">
      <t>ガク</t>
    </rPh>
    <phoneticPr fontId="1"/>
  </si>
  <si>
    <t>資源の発見</t>
    <rPh sb="0" eb="2">
      <t>シゲン</t>
    </rPh>
    <rPh sb="3" eb="5">
      <t>ハッケン</t>
    </rPh>
    <phoneticPr fontId="1"/>
  </si>
  <si>
    <t>特別支配株主による株式等売渡請求等</t>
    <rPh sb="0" eb="2">
      <t>トクベツ</t>
    </rPh>
    <rPh sb="2" eb="4">
      <t>シハイ</t>
    </rPh>
    <rPh sb="4" eb="6">
      <t>カブヌシ</t>
    </rPh>
    <rPh sb="9" eb="12">
      <t>カブシキトウ</t>
    </rPh>
    <rPh sb="12" eb="14">
      <t>ウリワタシ</t>
    </rPh>
    <rPh sb="14" eb="17">
      <t>セイキュウトウ</t>
    </rPh>
    <phoneticPr fontId="1"/>
  </si>
  <si>
    <t>株式又は新株予約権の発行差止請求</t>
    <rPh sb="0" eb="2">
      <t>カブシキ</t>
    </rPh>
    <rPh sb="2" eb="3">
      <t>マタ</t>
    </rPh>
    <rPh sb="4" eb="6">
      <t>シンカブ</t>
    </rPh>
    <rPh sb="6" eb="8">
      <t>ヨヤク</t>
    </rPh>
    <rPh sb="8" eb="9">
      <t>ケン</t>
    </rPh>
    <rPh sb="10" eb="12">
      <t>ハッコウ</t>
    </rPh>
    <rPh sb="12" eb="14">
      <t>サシトメ</t>
    </rPh>
    <rPh sb="14" eb="16">
      <t>セイキュウ</t>
    </rPh>
    <phoneticPr fontId="1"/>
  </si>
  <si>
    <t>株主総会の招集請求</t>
    <rPh sb="0" eb="2">
      <t>カブヌシ</t>
    </rPh>
    <rPh sb="2" eb="4">
      <t>ソウカイ</t>
    </rPh>
    <rPh sb="5" eb="7">
      <t>ショウシュウ</t>
    </rPh>
    <rPh sb="7" eb="9">
      <t>セイキュウ</t>
    </rPh>
    <phoneticPr fontId="1"/>
  </si>
  <si>
    <t>保有有価証券の含み損</t>
    <rPh sb="0" eb="2">
      <t>ホユウ</t>
    </rPh>
    <rPh sb="2" eb="4">
      <t>ユウカ</t>
    </rPh>
    <rPh sb="4" eb="6">
      <t>ショウケン</t>
    </rPh>
    <rPh sb="7" eb="8">
      <t>フク</t>
    </rPh>
    <rPh sb="9" eb="10">
      <t>ゾン</t>
    </rPh>
    <phoneticPr fontId="1"/>
  </si>
  <si>
    <t>含み損の額</t>
    <rPh sb="0" eb="1">
      <t>フク</t>
    </rPh>
    <rPh sb="2" eb="3">
      <t>ゾン</t>
    </rPh>
    <rPh sb="4" eb="5">
      <t>ガク</t>
    </rPh>
    <phoneticPr fontId="1"/>
  </si>
  <si>
    <t>※有価証券の評価方法として原価法を採用している場合に開示が求められます。
※損益計算書科目の分母は、直前年度の額</t>
    <rPh sb="1" eb="3">
      <t>ユウカ</t>
    </rPh>
    <rPh sb="3" eb="5">
      <t>ショウケン</t>
    </rPh>
    <rPh sb="6" eb="8">
      <t>ヒョウカ</t>
    </rPh>
    <rPh sb="8" eb="10">
      <t>ホウホウ</t>
    </rPh>
    <rPh sb="13" eb="16">
      <t>ゲンカホウ</t>
    </rPh>
    <rPh sb="17" eb="19">
      <t>サイヨウ</t>
    </rPh>
    <rPh sb="23" eb="25">
      <t>バアイ</t>
    </rPh>
    <rPh sb="26" eb="28">
      <t>カイジ</t>
    </rPh>
    <rPh sb="29" eb="30">
      <t>モト</t>
    </rPh>
    <rPh sb="38" eb="40">
      <t>ソンエキ</t>
    </rPh>
    <rPh sb="40" eb="43">
      <t>ケイサンショ</t>
    </rPh>
    <rPh sb="43" eb="45">
      <t>カモク</t>
    </rPh>
    <rPh sb="46" eb="48">
      <t>ブンボ</t>
    </rPh>
    <rPh sb="50" eb="52">
      <t>チョクゼン</t>
    </rPh>
    <rPh sb="52" eb="54">
      <t>ネンド</t>
    </rPh>
    <rPh sb="55" eb="56">
      <t>ガク</t>
    </rPh>
    <phoneticPr fontId="1"/>
  </si>
  <si>
    <t>社債に係る期限の利益の喪失</t>
    <rPh sb="0" eb="2">
      <t>シャサイ</t>
    </rPh>
    <rPh sb="3" eb="4">
      <t>カカ</t>
    </rPh>
    <rPh sb="5" eb="7">
      <t>キゲン</t>
    </rPh>
    <rPh sb="8" eb="10">
      <t>リエキ</t>
    </rPh>
    <rPh sb="11" eb="13">
      <t>ソウシツ</t>
    </rPh>
    <phoneticPr fontId="1"/>
  </si>
  <si>
    <t>公認会計士等の異動</t>
    <rPh sb="0" eb="2">
      <t>コウニン</t>
    </rPh>
    <rPh sb="2" eb="4">
      <t>カイケイ</t>
    </rPh>
    <rPh sb="4" eb="6">
      <t>シトウ</t>
    </rPh>
    <rPh sb="7" eb="9">
      <t>イドウ</t>
    </rPh>
    <phoneticPr fontId="1"/>
  </si>
  <si>
    <t>有価証券報告書・四半期報告書の提出遅延</t>
    <rPh sb="0" eb="2">
      <t>ユウカ</t>
    </rPh>
    <rPh sb="2" eb="4">
      <t>ショウケン</t>
    </rPh>
    <rPh sb="4" eb="7">
      <t>ホウコクショ</t>
    </rPh>
    <rPh sb="8" eb="9">
      <t>シ</t>
    </rPh>
    <rPh sb="9" eb="11">
      <t>ハンキ</t>
    </rPh>
    <rPh sb="11" eb="14">
      <t>ホウコクショ</t>
    </rPh>
    <rPh sb="15" eb="17">
      <t>テイシュツ</t>
    </rPh>
    <rPh sb="17" eb="19">
      <t>チエン</t>
    </rPh>
    <phoneticPr fontId="1"/>
  </si>
  <si>
    <t>有価証券報告書・四半期報告書の提出期限延長申請に係る承認等</t>
    <rPh sb="0" eb="2">
      <t>ユウカ</t>
    </rPh>
    <rPh sb="2" eb="4">
      <t>ショウケン</t>
    </rPh>
    <rPh sb="4" eb="7">
      <t>ホウコクショ</t>
    </rPh>
    <rPh sb="8" eb="9">
      <t>シ</t>
    </rPh>
    <rPh sb="9" eb="11">
      <t>ハンキ</t>
    </rPh>
    <rPh sb="11" eb="14">
      <t>ホウコクショ</t>
    </rPh>
    <rPh sb="15" eb="17">
      <t>テイシュツ</t>
    </rPh>
    <rPh sb="17" eb="19">
      <t>キゲン</t>
    </rPh>
    <rPh sb="19" eb="21">
      <t>エンチョウ</t>
    </rPh>
    <rPh sb="21" eb="23">
      <t>シンセイ</t>
    </rPh>
    <rPh sb="24" eb="25">
      <t>カカワ</t>
    </rPh>
    <rPh sb="26" eb="28">
      <t>ショウニン</t>
    </rPh>
    <rPh sb="28" eb="29">
      <t>トウ</t>
    </rPh>
    <phoneticPr fontId="1"/>
  </si>
  <si>
    <t>財務諸表等の監査報告書における不適正意見、意見不表明、継続企業の前提に関する事項を除外事項とした限定付適正意見</t>
    <rPh sb="0" eb="2">
      <t>ザイム</t>
    </rPh>
    <rPh sb="2" eb="5">
      <t>ショヒョウトウ</t>
    </rPh>
    <rPh sb="6" eb="8">
      <t>カンサ</t>
    </rPh>
    <rPh sb="8" eb="11">
      <t>ホウコクショ</t>
    </rPh>
    <rPh sb="15" eb="18">
      <t>フテキセイ</t>
    </rPh>
    <rPh sb="18" eb="20">
      <t>イケン</t>
    </rPh>
    <rPh sb="21" eb="23">
      <t>イケン</t>
    </rPh>
    <rPh sb="23" eb="24">
      <t>フ</t>
    </rPh>
    <rPh sb="24" eb="26">
      <t>ヒョウメイ</t>
    </rPh>
    <rPh sb="27" eb="29">
      <t>ケイゾク</t>
    </rPh>
    <rPh sb="29" eb="31">
      <t>キギョウ</t>
    </rPh>
    <rPh sb="32" eb="34">
      <t>ゼンテイ</t>
    </rPh>
    <rPh sb="35" eb="36">
      <t>カン</t>
    </rPh>
    <rPh sb="38" eb="40">
      <t>ジコウ</t>
    </rPh>
    <rPh sb="41" eb="43">
      <t>ジョガイ</t>
    </rPh>
    <rPh sb="43" eb="45">
      <t>ジコウ</t>
    </rPh>
    <rPh sb="48" eb="50">
      <t>ゲンテイ</t>
    </rPh>
    <rPh sb="50" eb="51">
      <t>ツキ</t>
    </rPh>
    <rPh sb="51" eb="53">
      <t>テキセイ</t>
    </rPh>
    <rPh sb="53" eb="55">
      <t>イケン</t>
    </rPh>
    <phoneticPr fontId="1"/>
  </si>
  <si>
    <t>内部統制監査報告書における不適正意見、意見不表明</t>
    <rPh sb="0" eb="2">
      <t>ナイブ</t>
    </rPh>
    <rPh sb="2" eb="4">
      <t>トウセイ</t>
    </rPh>
    <rPh sb="4" eb="6">
      <t>カンサ</t>
    </rPh>
    <rPh sb="6" eb="9">
      <t>ホウコクショ</t>
    </rPh>
    <rPh sb="13" eb="16">
      <t>フテキセイ</t>
    </rPh>
    <rPh sb="16" eb="18">
      <t>イケン</t>
    </rPh>
    <rPh sb="19" eb="21">
      <t>イケン</t>
    </rPh>
    <rPh sb="21" eb="22">
      <t>フ</t>
    </rPh>
    <rPh sb="22" eb="24">
      <t>ヒョウメイ</t>
    </rPh>
    <phoneticPr fontId="1"/>
  </si>
  <si>
    <t>株式事務代行委託契約の解除通知の受領等</t>
    <rPh sb="0" eb="2">
      <t>カブシキ</t>
    </rPh>
    <rPh sb="2" eb="4">
      <t>ジム</t>
    </rPh>
    <rPh sb="4" eb="6">
      <t>ダイコウ</t>
    </rPh>
    <rPh sb="6" eb="8">
      <t>イタク</t>
    </rPh>
    <rPh sb="8" eb="10">
      <t>ケイヤク</t>
    </rPh>
    <rPh sb="11" eb="13">
      <t>カイジョ</t>
    </rPh>
    <rPh sb="13" eb="15">
      <t>ツウチ</t>
    </rPh>
    <rPh sb="16" eb="19">
      <t>ジュリョウトウ</t>
    </rPh>
    <phoneticPr fontId="1"/>
  </si>
  <si>
    <t>子会社等の合併等の組織再編行為</t>
    <rPh sb="0" eb="4">
      <t>コガイシャトウ</t>
    </rPh>
    <phoneticPr fontId="1"/>
  </si>
  <si>
    <t>連結会社の資産の
額の増減額</t>
    <rPh sb="0" eb="2">
      <t>レンケツ</t>
    </rPh>
    <rPh sb="2" eb="4">
      <t>ガイシャ</t>
    </rPh>
    <rPh sb="5" eb="7">
      <t>シサン</t>
    </rPh>
    <rPh sb="9" eb="10">
      <t>ガク</t>
    </rPh>
    <rPh sb="11" eb="14">
      <t>ゾウゲンガク</t>
    </rPh>
    <phoneticPr fontId="1"/>
  </si>
  <si>
    <t>子会社等による公開買付け又は自己株式の公開買付け</t>
    <rPh sb="0" eb="4">
      <t>コガイシャトウ</t>
    </rPh>
    <phoneticPr fontId="1"/>
  </si>
  <si>
    <t>子会社等の事業の全部又は一部の譲渡又は譲受け</t>
    <rPh sb="0" eb="4">
      <t>コガイシャトウ</t>
    </rPh>
    <phoneticPr fontId="1"/>
  </si>
  <si>
    <t>連結会社の
各項目の増減額</t>
    <rPh sb="0" eb="2">
      <t>レンケツ</t>
    </rPh>
    <rPh sb="2" eb="4">
      <t>ガイシャ</t>
    </rPh>
    <rPh sb="6" eb="9">
      <t>カクコウモク</t>
    </rPh>
    <rPh sb="10" eb="13">
      <t>ゾウゲンガク</t>
    </rPh>
    <phoneticPr fontId="1"/>
  </si>
  <si>
    <t>連結会社の
各科目の増減額</t>
    <rPh sb="0" eb="2">
      <t>レンケツ</t>
    </rPh>
    <rPh sb="2" eb="4">
      <t>ガイシャ</t>
    </rPh>
    <rPh sb="6" eb="7">
      <t>カク</t>
    </rPh>
    <rPh sb="7" eb="9">
      <t>カモク</t>
    </rPh>
    <rPh sb="10" eb="13">
      <t>ゾウゲンガク</t>
    </rPh>
    <phoneticPr fontId="1"/>
  </si>
  <si>
    <t>子会社等の解散（合併による解散を除く。）</t>
    <rPh sb="0" eb="4">
      <t>コガイシャトウ</t>
    </rPh>
    <phoneticPr fontId="1"/>
  </si>
  <si>
    <t>子会社等における新製品又は新技術の企業化</t>
    <rPh sb="0" eb="4">
      <t>コガイシャトウ</t>
    </rPh>
    <phoneticPr fontId="1"/>
  </si>
  <si>
    <t>連結会社の
売上高の増加額</t>
    <rPh sb="0" eb="2">
      <t>レンケツ</t>
    </rPh>
    <rPh sb="2" eb="4">
      <t>ガイシャ</t>
    </rPh>
    <rPh sb="6" eb="8">
      <t>ウリアゲ</t>
    </rPh>
    <rPh sb="8" eb="9">
      <t>ダカ</t>
    </rPh>
    <rPh sb="10" eb="12">
      <t>ゾウカ</t>
    </rPh>
    <rPh sb="12" eb="13">
      <t>ガク</t>
    </rPh>
    <phoneticPr fontId="1"/>
  </si>
  <si>
    <t>連結会社の
売上高の増減額</t>
    <rPh sb="0" eb="2">
      <t>レンケツ</t>
    </rPh>
    <rPh sb="2" eb="4">
      <t>ガイシャ</t>
    </rPh>
    <rPh sb="6" eb="8">
      <t>ウリアゲ</t>
    </rPh>
    <rPh sb="8" eb="9">
      <t>ダカ</t>
    </rPh>
    <rPh sb="10" eb="13">
      <t>ゾウゲンガク</t>
    </rPh>
    <phoneticPr fontId="1"/>
  </si>
  <si>
    <t>子会社等における孫会社の異動を伴う株式又は持分の譲渡又は取得その他の孫会社の異動を伴う事項</t>
    <rPh sb="8" eb="9">
      <t>マゴ</t>
    </rPh>
    <rPh sb="9" eb="11">
      <t>カイシャ</t>
    </rPh>
    <rPh sb="34" eb="35">
      <t>マゴ</t>
    </rPh>
    <phoneticPr fontId="1"/>
  </si>
  <si>
    <t>子会社等における孫会社の異動を伴う株式又は持分の譲渡又は取得その他の孫会社の異動を伴う事項
　【孫会社取得の場合の追加確認項目】</t>
    <rPh sb="8" eb="11">
      <t>マゴガイシャ</t>
    </rPh>
    <rPh sb="34" eb="37">
      <t>マゴガイシャ</t>
    </rPh>
    <rPh sb="48" eb="51">
      <t>マゴガイシャ</t>
    </rPh>
    <rPh sb="51" eb="53">
      <t>シュトク</t>
    </rPh>
    <rPh sb="54" eb="56">
      <t>バアイ</t>
    </rPh>
    <rPh sb="57" eb="59">
      <t>ツイカ</t>
    </rPh>
    <rPh sb="59" eb="61">
      <t>カクニン</t>
    </rPh>
    <rPh sb="61" eb="63">
      <t>コウモク</t>
    </rPh>
    <phoneticPr fontId="1"/>
  </si>
  <si>
    <t>子会社等における固定資産の譲渡又は取得、リースによる固定資産の賃貸借
　【固定資産の譲渡の場合】</t>
    <rPh sb="0" eb="4">
      <t>コガイシャトウ</t>
    </rPh>
    <rPh sb="8" eb="10">
      <t>コテイ</t>
    </rPh>
    <rPh sb="10" eb="12">
      <t>シサン</t>
    </rPh>
    <rPh sb="13" eb="15">
      <t>ジョウト</t>
    </rPh>
    <rPh sb="15" eb="16">
      <t>マタ</t>
    </rPh>
    <rPh sb="17" eb="19">
      <t>シュトク</t>
    </rPh>
    <rPh sb="26" eb="28">
      <t>コテイ</t>
    </rPh>
    <rPh sb="28" eb="30">
      <t>シサン</t>
    </rPh>
    <rPh sb="31" eb="34">
      <t>チンタイシャク</t>
    </rPh>
    <rPh sb="37" eb="39">
      <t>コテイ</t>
    </rPh>
    <rPh sb="39" eb="41">
      <t>シサン</t>
    </rPh>
    <rPh sb="42" eb="44">
      <t>ジョウト</t>
    </rPh>
    <rPh sb="45" eb="47">
      <t>バアイ</t>
    </rPh>
    <phoneticPr fontId="1"/>
  </si>
  <si>
    <t>連結会社の
資産の額の減少額</t>
    <rPh sb="0" eb="2">
      <t>レンケツ</t>
    </rPh>
    <rPh sb="2" eb="4">
      <t>ガイシャ</t>
    </rPh>
    <rPh sb="6" eb="8">
      <t>シサン</t>
    </rPh>
    <rPh sb="9" eb="10">
      <t>ガク</t>
    </rPh>
    <rPh sb="11" eb="14">
      <t>ゲンショウガク</t>
    </rPh>
    <phoneticPr fontId="1"/>
  </si>
  <si>
    <t>連結会社の
資産の額の増加額</t>
    <rPh sb="0" eb="2">
      <t>レンケツ</t>
    </rPh>
    <rPh sb="2" eb="4">
      <t>ガイシャ</t>
    </rPh>
    <rPh sb="6" eb="8">
      <t>シサン</t>
    </rPh>
    <rPh sb="9" eb="10">
      <t>ガク</t>
    </rPh>
    <rPh sb="11" eb="13">
      <t>ゾウカ</t>
    </rPh>
    <rPh sb="13" eb="14">
      <t>ガク</t>
    </rPh>
    <phoneticPr fontId="1"/>
  </si>
  <si>
    <t>子会社等の事業の全部又は一部の休止又は廃止</t>
    <rPh sb="0" eb="4">
      <t>コガイシャトウ</t>
    </rPh>
    <phoneticPr fontId="1"/>
  </si>
  <si>
    <t>子会社等の破産手続開始、再生手続開始又は更生手続開始の申立て</t>
    <rPh sb="0" eb="4">
      <t>コガイシャトウ</t>
    </rPh>
    <phoneticPr fontId="1"/>
  </si>
  <si>
    <t>子会社等における新たな事業の開始</t>
    <rPh sb="0" eb="4">
      <t>コガイシャトウ</t>
    </rPh>
    <phoneticPr fontId="1"/>
  </si>
  <si>
    <t>子会社等の商号又は名称の変更</t>
    <rPh sb="0" eb="4">
      <t>コガイシャトウ</t>
    </rPh>
    <phoneticPr fontId="1"/>
  </si>
  <si>
    <t>当該子会社等の
総資産の帳簿価額</t>
    <rPh sb="0" eb="2">
      <t>トウガイ</t>
    </rPh>
    <rPh sb="2" eb="6">
      <t>コガイシャトウ</t>
    </rPh>
    <rPh sb="8" eb="11">
      <t>ソウシサン</t>
    </rPh>
    <rPh sb="12" eb="14">
      <t>チョウボ</t>
    </rPh>
    <rPh sb="14" eb="16">
      <t>カガク</t>
    </rPh>
    <phoneticPr fontId="1"/>
  </si>
  <si>
    <t>子会社等における債務超過又は預金等の払戻の停止のおそれがある旨の内閣総理大臣への申出（預金保険法第74条第５項の規定による申出）</t>
    <rPh sb="0" eb="4">
      <t>コガイシャトウ</t>
    </rPh>
    <phoneticPr fontId="1"/>
  </si>
  <si>
    <t>子会社等における特定調停法に基づく特定調停手続による調停の申立て</t>
    <rPh sb="0" eb="4">
      <t>コガイシャトウ</t>
    </rPh>
    <phoneticPr fontId="1"/>
  </si>
  <si>
    <t>調停の対象となる金銭債務の総額が、直前年度の連結会社の債務の総額の10％未満</t>
    <rPh sb="0" eb="2">
      <t>チョウテイ</t>
    </rPh>
    <rPh sb="3" eb="5">
      <t>タイショウ</t>
    </rPh>
    <rPh sb="8" eb="10">
      <t>キンセン</t>
    </rPh>
    <rPh sb="10" eb="12">
      <t>サイム</t>
    </rPh>
    <rPh sb="13" eb="15">
      <t>ソウガク</t>
    </rPh>
    <rPh sb="17" eb="19">
      <t>チョクゼン</t>
    </rPh>
    <rPh sb="19" eb="21">
      <t>ネンド</t>
    </rPh>
    <rPh sb="22" eb="24">
      <t>レンケツ</t>
    </rPh>
    <rPh sb="24" eb="26">
      <t>ガイシャ</t>
    </rPh>
    <rPh sb="27" eb="29">
      <t>サイム</t>
    </rPh>
    <rPh sb="30" eb="32">
      <t>ソウガク</t>
    </rPh>
    <rPh sb="36" eb="38">
      <t>ミマン</t>
    </rPh>
    <phoneticPr fontId="1"/>
  </si>
  <si>
    <t>子会社等の決定事実</t>
    <rPh sb="0" eb="4">
      <t>コガイシャトウ</t>
    </rPh>
    <rPh sb="5" eb="7">
      <t>ケッテイ</t>
    </rPh>
    <rPh sb="7" eb="9">
      <t>ジジツ</t>
    </rPh>
    <phoneticPr fontId="1"/>
  </si>
  <si>
    <t>子会社等の発生事実</t>
    <rPh sb="0" eb="4">
      <t>コガイシャトウ</t>
    </rPh>
    <rPh sb="5" eb="7">
      <t>ハッセイ</t>
    </rPh>
    <rPh sb="7" eb="9">
      <t>ジジツ</t>
    </rPh>
    <phoneticPr fontId="1"/>
  </si>
  <si>
    <t>子会社等における災害に起因する損害又は業務遂行の過程で生じた損害</t>
    <rPh sb="0" eb="4">
      <t>コガイシャトウ</t>
    </rPh>
    <rPh sb="8" eb="10">
      <t>サイガイ</t>
    </rPh>
    <rPh sb="11" eb="13">
      <t>キイン</t>
    </rPh>
    <rPh sb="15" eb="17">
      <t>ソンガイ</t>
    </rPh>
    <rPh sb="17" eb="18">
      <t>マタ</t>
    </rPh>
    <rPh sb="19" eb="21">
      <t>ギョウム</t>
    </rPh>
    <rPh sb="21" eb="23">
      <t>スイコウ</t>
    </rPh>
    <rPh sb="24" eb="26">
      <t>カテイ</t>
    </rPh>
    <rPh sb="27" eb="28">
      <t>ショウ</t>
    </rPh>
    <rPh sb="30" eb="32">
      <t>ソンガイ</t>
    </rPh>
    <phoneticPr fontId="1"/>
  </si>
  <si>
    <t>子会社等における訴訟の提起又は判決等
　【訴えが提起された場合】</t>
    <rPh sb="0" eb="4">
      <t>コガイシャトウ</t>
    </rPh>
    <rPh sb="8" eb="10">
      <t>ソショウ</t>
    </rPh>
    <rPh sb="11" eb="13">
      <t>テイキ</t>
    </rPh>
    <rPh sb="13" eb="14">
      <t>マタ</t>
    </rPh>
    <rPh sb="15" eb="18">
      <t>ハンケツトウ</t>
    </rPh>
    <rPh sb="21" eb="22">
      <t>ウッタ</t>
    </rPh>
    <rPh sb="24" eb="26">
      <t>テイキ</t>
    </rPh>
    <rPh sb="29" eb="31">
      <t>バアイ</t>
    </rPh>
    <phoneticPr fontId="1"/>
  </si>
  <si>
    <t>連結会社の
売上高の減少額</t>
    <rPh sb="0" eb="2">
      <t>レンケツ</t>
    </rPh>
    <rPh sb="2" eb="4">
      <t>ガイシャ</t>
    </rPh>
    <rPh sb="6" eb="8">
      <t>ウリアゲ</t>
    </rPh>
    <rPh sb="8" eb="9">
      <t>ダカ</t>
    </rPh>
    <rPh sb="10" eb="13">
      <t>ゲンショウガク</t>
    </rPh>
    <phoneticPr fontId="1"/>
  </si>
  <si>
    <t>連結会社の
各科目の減少額</t>
    <rPh sb="0" eb="2">
      <t>レンケツ</t>
    </rPh>
    <rPh sb="2" eb="4">
      <t>ガイシャ</t>
    </rPh>
    <rPh sb="6" eb="7">
      <t>カク</t>
    </rPh>
    <rPh sb="7" eb="9">
      <t>カモク</t>
    </rPh>
    <rPh sb="10" eb="13">
      <t>ゲンショウガク</t>
    </rPh>
    <phoneticPr fontId="1"/>
  </si>
  <si>
    <t>子会社等における仮処分命令の申立て又は決定等
　【申立てがなされた場合】</t>
    <rPh sb="0" eb="4">
      <t>コガイシャトウ</t>
    </rPh>
    <rPh sb="8" eb="11">
      <t>カリショブン</t>
    </rPh>
    <rPh sb="11" eb="13">
      <t>メイレイ</t>
    </rPh>
    <rPh sb="14" eb="16">
      <t>モウシタ</t>
    </rPh>
    <rPh sb="17" eb="18">
      <t>マタ</t>
    </rPh>
    <rPh sb="19" eb="22">
      <t>ケッテイトウ</t>
    </rPh>
    <rPh sb="25" eb="27">
      <t>モウシタ</t>
    </rPh>
    <rPh sb="33" eb="35">
      <t>バアイ</t>
    </rPh>
    <phoneticPr fontId="1"/>
  </si>
  <si>
    <t>連結会社の
各科目の減少額</t>
    <rPh sb="0" eb="2">
      <t>レンケツ</t>
    </rPh>
    <rPh sb="2" eb="4">
      <t>ガイシャ</t>
    </rPh>
    <rPh sb="6" eb="9">
      <t>カクカモク</t>
    </rPh>
    <rPh sb="10" eb="13">
      <t>ゲンショウガク</t>
    </rPh>
    <phoneticPr fontId="1"/>
  </si>
  <si>
    <t>子会社等における免許の取消し、事業の停止その他これらに準ずる行政庁による法令に基づく処分又は行政庁による法令違反に係る告発
　【法令に基づく処分を受けた場合】</t>
    <rPh sb="0" eb="4">
      <t>コガイシャトウ</t>
    </rPh>
    <rPh sb="8" eb="10">
      <t>メンキョ</t>
    </rPh>
    <rPh sb="11" eb="13">
      <t>トリケ</t>
    </rPh>
    <rPh sb="15" eb="17">
      <t>ジギョウ</t>
    </rPh>
    <rPh sb="18" eb="20">
      <t>テイシ</t>
    </rPh>
    <rPh sb="22" eb="23">
      <t>タ</t>
    </rPh>
    <rPh sb="27" eb="28">
      <t>ジュン</t>
    </rPh>
    <rPh sb="30" eb="33">
      <t>ギョウセイチョウ</t>
    </rPh>
    <rPh sb="36" eb="38">
      <t>ホウレイ</t>
    </rPh>
    <rPh sb="39" eb="40">
      <t>モト</t>
    </rPh>
    <rPh sb="42" eb="44">
      <t>ショブン</t>
    </rPh>
    <rPh sb="44" eb="45">
      <t>マタ</t>
    </rPh>
    <rPh sb="46" eb="49">
      <t>ギョウセイチョウ</t>
    </rPh>
    <rPh sb="52" eb="54">
      <t>ホウレイ</t>
    </rPh>
    <rPh sb="54" eb="56">
      <t>イハン</t>
    </rPh>
    <rPh sb="57" eb="58">
      <t>カカ</t>
    </rPh>
    <rPh sb="59" eb="61">
      <t>コクハツ</t>
    </rPh>
    <rPh sb="64" eb="66">
      <t>ホウレイ</t>
    </rPh>
    <rPh sb="67" eb="68">
      <t>モト</t>
    </rPh>
    <rPh sb="70" eb="72">
      <t>ショブン</t>
    </rPh>
    <rPh sb="73" eb="74">
      <t>ウ</t>
    </rPh>
    <rPh sb="76" eb="78">
      <t>バアイ</t>
    </rPh>
    <phoneticPr fontId="1"/>
  </si>
  <si>
    <t>子会社等における免許の取消し、事業の停止その他これらに準ずる行政庁による法令に基づく処分又は行政庁による法令違反に係る告発
　【法令違反に係る告発がなされた場合】</t>
    <rPh sb="0" eb="4">
      <t>コガイシャトウ</t>
    </rPh>
    <rPh sb="8" eb="10">
      <t>メンキョ</t>
    </rPh>
    <rPh sb="11" eb="13">
      <t>トリケ</t>
    </rPh>
    <rPh sb="15" eb="17">
      <t>ジギョウ</t>
    </rPh>
    <rPh sb="18" eb="20">
      <t>テイシ</t>
    </rPh>
    <rPh sb="22" eb="23">
      <t>タ</t>
    </rPh>
    <rPh sb="27" eb="28">
      <t>ジュン</t>
    </rPh>
    <rPh sb="30" eb="33">
      <t>ギョウセイチョウ</t>
    </rPh>
    <rPh sb="36" eb="38">
      <t>ホウレイ</t>
    </rPh>
    <rPh sb="39" eb="40">
      <t>モト</t>
    </rPh>
    <rPh sb="42" eb="44">
      <t>ショブン</t>
    </rPh>
    <rPh sb="44" eb="45">
      <t>マタ</t>
    </rPh>
    <rPh sb="46" eb="49">
      <t>ギョウセイチョウ</t>
    </rPh>
    <rPh sb="52" eb="54">
      <t>ホウレイ</t>
    </rPh>
    <rPh sb="54" eb="56">
      <t>イハン</t>
    </rPh>
    <rPh sb="57" eb="58">
      <t>カカ</t>
    </rPh>
    <rPh sb="59" eb="61">
      <t>コクハツ</t>
    </rPh>
    <rPh sb="64" eb="66">
      <t>ホウレイ</t>
    </rPh>
    <rPh sb="66" eb="68">
      <t>イハン</t>
    </rPh>
    <rPh sb="69" eb="70">
      <t>カカワ</t>
    </rPh>
    <rPh sb="71" eb="73">
      <t>コクハツ</t>
    </rPh>
    <rPh sb="78" eb="80">
      <t>バアイ</t>
    </rPh>
    <phoneticPr fontId="1"/>
  </si>
  <si>
    <t>子会社等における破産手続開始、再生手続開始、更生手続開始又は企業担保権の実行の申立て</t>
    <rPh sb="0" eb="4">
      <t>コガイシャトウ</t>
    </rPh>
    <rPh sb="8" eb="10">
      <t>ハサン</t>
    </rPh>
    <rPh sb="10" eb="12">
      <t>テツヅキ</t>
    </rPh>
    <rPh sb="12" eb="14">
      <t>カイシ</t>
    </rPh>
    <rPh sb="15" eb="17">
      <t>サイセイ</t>
    </rPh>
    <rPh sb="17" eb="19">
      <t>テツヅキ</t>
    </rPh>
    <rPh sb="19" eb="21">
      <t>カイシ</t>
    </rPh>
    <rPh sb="22" eb="24">
      <t>コウセイ</t>
    </rPh>
    <rPh sb="24" eb="26">
      <t>テツヅキ</t>
    </rPh>
    <rPh sb="26" eb="28">
      <t>カイシ</t>
    </rPh>
    <rPh sb="28" eb="29">
      <t>マタ</t>
    </rPh>
    <rPh sb="30" eb="32">
      <t>キギョウ</t>
    </rPh>
    <rPh sb="32" eb="35">
      <t>タンポケン</t>
    </rPh>
    <rPh sb="36" eb="38">
      <t>ジッコウ</t>
    </rPh>
    <rPh sb="39" eb="41">
      <t>モウシタ</t>
    </rPh>
    <phoneticPr fontId="1"/>
  </si>
  <si>
    <t>子会社等における手形等の不渡り又は手形交換所による取引停止処分</t>
    <rPh sb="0" eb="4">
      <t>コガイシャトウ</t>
    </rPh>
    <rPh sb="8" eb="11">
      <t>テガタトウ</t>
    </rPh>
    <rPh sb="12" eb="14">
      <t>フワタ</t>
    </rPh>
    <rPh sb="15" eb="16">
      <t>マタ</t>
    </rPh>
    <rPh sb="17" eb="19">
      <t>テガタ</t>
    </rPh>
    <rPh sb="19" eb="22">
      <t>コウカンジョ</t>
    </rPh>
    <rPh sb="25" eb="27">
      <t>トリヒキ</t>
    </rPh>
    <rPh sb="27" eb="29">
      <t>テイシ</t>
    </rPh>
    <rPh sb="29" eb="31">
      <t>ショブン</t>
    </rPh>
    <phoneticPr fontId="1"/>
  </si>
  <si>
    <t>子会社等における孫会社に係る破産手続開始、再生手続開始、更生手続開始又は企業担保権の実行の申立て</t>
    <rPh sb="0" eb="4">
      <t>コガイシャナド</t>
    </rPh>
    <rPh sb="8" eb="11">
      <t>マゴガイシャ</t>
    </rPh>
    <rPh sb="12" eb="13">
      <t>カカワ</t>
    </rPh>
    <rPh sb="14" eb="16">
      <t>ハサン</t>
    </rPh>
    <rPh sb="16" eb="18">
      <t>テツヅキ</t>
    </rPh>
    <rPh sb="18" eb="20">
      <t>カイシ</t>
    </rPh>
    <rPh sb="21" eb="23">
      <t>サイセイ</t>
    </rPh>
    <rPh sb="23" eb="25">
      <t>テツヅキ</t>
    </rPh>
    <rPh sb="25" eb="27">
      <t>カイシ</t>
    </rPh>
    <rPh sb="28" eb="30">
      <t>コウセイ</t>
    </rPh>
    <rPh sb="30" eb="32">
      <t>テツヅキ</t>
    </rPh>
    <rPh sb="32" eb="34">
      <t>カイシ</t>
    </rPh>
    <rPh sb="34" eb="35">
      <t>マタ</t>
    </rPh>
    <rPh sb="36" eb="38">
      <t>キギョウ</t>
    </rPh>
    <rPh sb="38" eb="41">
      <t>タンポケン</t>
    </rPh>
    <rPh sb="42" eb="44">
      <t>ジッコウ</t>
    </rPh>
    <rPh sb="45" eb="47">
      <t>モウシタ</t>
    </rPh>
    <phoneticPr fontId="1"/>
  </si>
  <si>
    <t>子会社等における債権の取立不能又は取立遅延</t>
    <rPh sb="0" eb="4">
      <t>コガイシャトウ</t>
    </rPh>
    <rPh sb="8" eb="10">
      <t>サイケン</t>
    </rPh>
    <rPh sb="11" eb="13">
      <t>トリタテ</t>
    </rPh>
    <rPh sb="13" eb="15">
      <t>フノウ</t>
    </rPh>
    <rPh sb="15" eb="16">
      <t>マタ</t>
    </rPh>
    <rPh sb="17" eb="19">
      <t>トリタテ</t>
    </rPh>
    <rPh sb="19" eb="21">
      <t>チエン</t>
    </rPh>
    <phoneticPr fontId="1"/>
  </si>
  <si>
    <t>子会社等における取引先との取引停止</t>
    <rPh sb="0" eb="4">
      <t>コガイシャトウ</t>
    </rPh>
    <rPh sb="8" eb="10">
      <t>トリヒキ</t>
    </rPh>
    <rPh sb="10" eb="11">
      <t>サキ</t>
    </rPh>
    <rPh sb="13" eb="15">
      <t>トリヒキ</t>
    </rPh>
    <rPh sb="15" eb="17">
      <t>テイシ</t>
    </rPh>
    <phoneticPr fontId="1"/>
  </si>
  <si>
    <t>子会社等における債務免除等の金融支援</t>
    <rPh sb="0" eb="4">
      <t>コガイシャトウ</t>
    </rPh>
    <rPh sb="8" eb="10">
      <t>サイム</t>
    </rPh>
    <rPh sb="10" eb="13">
      <t>メンジョトウ</t>
    </rPh>
    <rPh sb="14" eb="16">
      <t>キンユウ</t>
    </rPh>
    <rPh sb="16" eb="18">
      <t>シエン</t>
    </rPh>
    <phoneticPr fontId="1"/>
  </si>
  <si>
    <t>連結会社の
各科目の増加額</t>
    <rPh sb="0" eb="2">
      <t>レンケツ</t>
    </rPh>
    <rPh sb="2" eb="4">
      <t>ガイシャ</t>
    </rPh>
    <rPh sb="6" eb="7">
      <t>カク</t>
    </rPh>
    <rPh sb="7" eb="9">
      <t>カモク</t>
    </rPh>
    <rPh sb="10" eb="12">
      <t>ゾウカ</t>
    </rPh>
    <rPh sb="12" eb="13">
      <t>ガク</t>
    </rPh>
    <phoneticPr fontId="1"/>
  </si>
  <si>
    <t>子会社等における資源の発見</t>
    <rPh sb="0" eb="4">
      <t>コガイシャトウ</t>
    </rPh>
    <rPh sb="8" eb="10">
      <t>シゲン</t>
    </rPh>
    <rPh sb="11" eb="13">
      <t>ハッケン</t>
    </rPh>
    <phoneticPr fontId="1"/>
  </si>
  <si>
    <t>業務上の提携又は業務上の提携の解消
　【資本提携を伴う場合の追加確認項目】</t>
    <rPh sb="20" eb="22">
      <t>シホン</t>
    </rPh>
    <rPh sb="22" eb="24">
      <t>テイケイ</t>
    </rPh>
    <rPh sb="25" eb="26">
      <t>トモナ</t>
    </rPh>
    <rPh sb="27" eb="29">
      <t>バアイ</t>
    </rPh>
    <rPh sb="30" eb="32">
      <t>ツイカ</t>
    </rPh>
    <rPh sb="32" eb="34">
      <t>カクニン</t>
    </rPh>
    <rPh sb="34" eb="36">
      <t>コウモク</t>
    </rPh>
    <phoneticPr fontId="1"/>
  </si>
  <si>
    <t>業務上の提携又は業務上の提携の解消
　【合弁会社の設立を伴う場合の追加確認項目】</t>
    <rPh sb="20" eb="22">
      <t>ゴウベン</t>
    </rPh>
    <rPh sb="22" eb="24">
      <t>ガイシャ</t>
    </rPh>
    <rPh sb="25" eb="27">
      <t>セツリツ</t>
    </rPh>
    <rPh sb="28" eb="29">
      <t>トモナ</t>
    </rPh>
    <rPh sb="30" eb="32">
      <t>バアイ</t>
    </rPh>
    <rPh sb="33" eb="35">
      <t>ツイカ</t>
    </rPh>
    <rPh sb="35" eb="37">
      <t>カクニン</t>
    </rPh>
    <rPh sb="37" eb="39">
      <t>コウモク</t>
    </rPh>
    <phoneticPr fontId="1"/>
  </si>
  <si>
    <t>概要</t>
    <rPh sb="0" eb="2">
      <t>ガイヨウ</t>
    </rPh>
    <phoneticPr fontId="1"/>
  </si>
  <si>
    <t>詳細</t>
    <rPh sb="0" eb="2">
      <t>ショウサイ</t>
    </rPh>
    <phoneticPr fontId="1"/>
  </si>
  <si>
    <t>子会社等の持分の譲渡損益について別途開示が必要になる可能性がありますのでご注意ください。</t>
    <rPh sb="0" eb="1">
      <t>コ</t>
    </rPh>
    <rPh sb="1" eb="3">
      <t>カイシャ</t>
    </rPh>
    <rPh sb="3" eb="4">
      <t>トウ</t>
    </rPh>
    <rPh sb="5" eb="6">
      <t>モ</t>
    </rPh>
    <rPh sb="6" eb="7">
      <t>ブン</t>
    </rPh>
    <rPh sb="8" eb="10">
      <t>ジョウト</t>
    </rPh>
    <rPh sb="10" eb="12">
      <t>ソンエキ</t>
    </rPh>
    <rPh sb="16" eb="18">
      <t>ベット</t>
    </rPh>
    <rPh sb="18" eb="20">
      <t>カイジ</t>
    </rPh>
    <rPh sb="37" eb="39">
      <t>チュウイ</t>
    </rPh>
    <phoneticPr fontId="1"/>
  </si>
  <si>
    <t>最高経営責任者（社長等）以外の代表取締役又は代表執行役の異動についても開示が必要となります。</t>
    <rPh sb="35" eb="37">
      <t>カイジ</t>
    </rPh>
    <phoneticPr fontId="1"/>
  </si>
  <si>
    <t>内部統制報告書の訂正報告書の提出を決定した場合は開示の要否を確認してください。</t>
    <rPh sb="0" eb="2">
      <t>ナイブ</t>
    </rPh>
    <rPh sb="2" eb="4">
      <t>トウセイ</t>
    </rPh>
    <rPh sb="4" eb="7">
      <t>ホウコクショ</t>
    </rPh>
    <rPh sb="8" eb="10">
      <t>テイセイ</t>
    </rPh>
    <rPh sb="10" eb="13">
      <t>ホウコクショ</t>
    </rPh>
    <rPh sb="14" eb="16">
      <t>テイシュツ</t>
    </rPh>
    <rPh sb="17" eb="19">
      <t>ケッテイ</t>
    </rPh>
    <rPh sb="21" eb="23">
      <t>バアイ</t>
    </rPh>
    <rPh sb="24" eb="26">
      <t>カイジ</t>
    </rPh>
    <rPh sb="27" eb="29">
      <t>ヨウヒ</t>
    </rPh>
    <rPh sb="30" eb="32">
      <t>カクニン</t>
    </rPh>
    <phoneticPr fontId="1"/>
  </si>
  <si>
    <t>全ての損害（営業損失、営業外損失又は特別損失に計上されるべきもの）について開示の要否を確認してください。</t>
    <rPh sb="37" eb="39">
      <t>カイジ</t>
    </rPh>
    <rPh sb="40" eb="42">
      <t>ヨウヒ</t>
    </rPh>
    <rPh sb="43" eb="45">
      <t>カクニン</t>
    </rPh>
    <phoneticPr fontId="1"/>
  </si>
  <si>
    <t>例えば、期中又は四半期末・事業年度末における有価証券の評価損の発生等も開示が必要となりますのでご注意ください。</t>
    <rPh sb="33" eb="34">
      <t>ナド</t>
    </rPh>
    <rPh sb="48" eb="50">
      <t>チュウイ</t>
    </rPh>
    <phoneticPr fontId="1"/>
  </si>
  <si>
    <t>子会社等で発生した損害についても開示の要否を確認してください。</t>
    <rPh sb="19" eb="21">
      <t>ヨウヒ</t>
    </rPh>
    <rPh sb="22" eb="24">
      <t>カクニン</t>
    </rPh>
    <phoneticPr fontId="1"/>
  </si>
  <si>
    <t>ある事実の発生による影響の見込額と他の要因（保険に加入している、業績の回復が見込まれる、有価証券や固定資産の売却等）により生じる影響額とを相殺すると、業績に大きな影響が出ない場合でも、当該事実の発生による影響の見込額自体が軽微基準に該当しない場合は開示が必要となります。</t>
    <rPh sb="121" eb="123">
      <t>バアイ</t>
    </rPh>
    <phoneticPr fontId="1"/>
  </si>
  <si>
    <t>異動が確実と見込まれた時点又は異動を確認した時点で開示が必要となります。開示漏れがないようご注意ください。</t>
    <rPh sb="36" eb="38">
      <t>カイジ</t>
    </rPh>
    <rPh sb="38" eb="39">
      <t>モ</t>
    </rPh>
    <rPh sb="46" eb="48">
      <t>チュウイ</t>
    </rPh>
    <phoneticPr fontId="1"/>
  </si>
  <si>
    <t>発行済株式数に対する株式の保有割合ではなく、議決権の保有割合で開示の要否を判断することになります。発行済株式数比率では異動に該当していないが、議決権比率では異動に該当していたという事例が見受けられますので注意してください。</t>
    <rPh sb="0" eb="2">
      <t>ハッコウ</t>
    </rPh>
    <rPh sb="2" eb="3">
      <t>ズ</t>
    </rPh>
    <rPh sb="3" eb="6">
      <t>カブシキスウ</t>
    </rPh>
    <rPh sb="7" eb="8">
      <t>タイ</t>
    </rPh>
    <rPh sb="10" eb="12">
      <t>カブシキ</t>
    </rPh>
    <rPh sb="13" eb="15">
      <t>ホユウ</t>
    </rPh>
    <rPh sb="15" eb="17">
      <t>ワリアイ</t>
    </rPh>
    <rPh sb="22" eb="25">
      <t>ギケツケン</t>
    </rPh>
    <rPh sb="26" eb="28">
      <t>ホユウ</t>
    </rPh>
    <rPh sb="28" eb="30">
      <t>ワリアイ</t>
    </rPh>
    <rPh sb="31" eb="33">
      <t>カイジ</t>
    </rPh>
    <rPh sb="34" eb="36">
      <t>ヨウヒ</t>
    </rPh>
    <rPh sb="37" eb="39">
      <t>ハンダン</t>
    </rPh>
    <rPh sb="49" eb="51">
      <t>ハッコウ</t>
    </rPh>
    <rPh sb="51" eb="52">
      <t>ズ</t>
    </rPh>
    <rPh sb="52" eb="55">
      <t>カブシキスウ</t>
    </rPh>
    <rPh sb="55" eb="57">
      <t>ヒリツ</t>
    </rPh>
    <rPh sb="59" eb="61">
      <t>イドウ</t>
    </rPh>
    <rPh sb="62" eb="64">
      <t>ガイトウ</t>
    </rPh>
    <rPh sb="71" eb="74">
      <t>ギケツケン</t>
    </rPh>
    <rPh sb="74" eb="76">
      <t>ヒリツ</t>
    </rPh>
    <rPh sb="78" eb="80">
      <t>イドウ</t>
    </rPh>
    <rPh sb="81" eb="83">
      <t>ガイトウ</t>
    </rPh>
    <rPh sb="90" eb="92">
      <t>ジレイ</t>
    </rPh>
    <rPh sb="93" eb="95">
      <t>ミウ</t>
    </rPh>
    <rPh sb="102" eb="104">
      <t>チュウイ</t>
    </rPh>
    <phoneticPr fontId="1"/>
  </si>
  <si>
    <t>新株式の発行、自己株式の取得・処分を決定した場合や新株予約権（ストック・オプション等）の行使が行われた場合は開示の要否を確認してください。</t>
    <rPh sb="54" eb="56">
      <t>カイジ</t>
    </rPh>
    <rPh sb="57" eb="59">
      <t>ヨウヒ</t>
    </rPh>
    <rPh sb="60" eb="62">
      <t>カクニン</t>
    </rPh>
    <phoneticPr fontId="1"/>
  </si>
  <si>
    <t>関連開示項目</t>
    <rPh sb="0" eb="2">
      <t>カンレン</t>
    </rPh>
    <rPh sb="2" eb="4">
      <t>カイジ</t>
    </rPh>
    <rPh sb="4" eb="6">
      <t>コウモク</t>
    </rPh>
    <phoneticPr fontId="1"/>
  </si>
  <si>
    <t>留意事項の詳細</t>
    <rPh sb="0" eb="2">
      <t>リュウイ</t>
    </rPh>
    <rPh sb="2" eb="4">
      <t>ジコウ</t>
    </rPh>
    <rPh sb="5" eb="7">
      <t>ショウサイ</t>
    </rPh>
    <phoneticPr fontId="1"/>
  </si>
  <si>
    <t>主要株主又は主要株主である筆頭株主の異動</t>
  </si>
  <si>
    <t>親会社の異動、支配株主（親会社を除く。）の異動又はその他の関係会社の異動</t>
    <phoneticPr fontId="1"/>
  </si>
  <si>
    <t>ストック・オプションの行使時には主要株主等の異動についても開示が必要になる可能性がありますので、行使後の議決権比率を確認してください。</t>
    <phoneticPr fontId="1"/>
  </si>
  <si>
    <t>軽微基準が設けられていないため、全ての行為について開示が必要です。</t>
    <phoneticPr fontId="1"/>
  </si>
  <si>
    <t>完全子会社との組織再編や簡易・略式組織再編に該当するもの、業績に与える影響が軽微なものについても開示が必要となりますのでご留意ください。</t>
    <phoneticPr fontId="1"/>
  </si>
  <si>
    <t>-</t>
    <phoneticPr fontId="1"/>
  </si>
  <si>
    <t>子会社等の異動として開示の必要がない場合であっても、例えば、子会社等の持分の譲渡益が直前連結会計年度の親会社株主に帰属する当期純利益の30％に相当する額以上である場合は、特別利益の発生について開示が必要になります。</t>
    <phoneticPr fontId="1"/>
  </si>
  <si>
    <t>その他上場会社の運営、業務若しくは財産又は当該上場株券等に関する重要な事実</t>
    <rPh sb="2" eb="3">
      <t>タ</t>
    </rPh>
    <rPh sb="3" eb="5">
      <t>ジョウジョウ</t>
    </rPh>
    <rPh sb="5" eb="7">
      <t>ガイシャ</t>
    </rPh>
    <rPh sb="8" eb="10">
      <t>ウンエイ</t>
    </rPh>
    <rPh sb="11" eb="13">
      <t>ギョウム</t>
    </rPh>
    <rPh sb="13" eb="14">
      <t>モ</t>
    </rPh>
    <rPh sb="17" eb="19">
      <t>ザイサン</t>
    </rPh>
    <rPh sb="19" eb="20">
      <t>マタ</t>
    </rPh>
    <rPh sb="21" eb="23">
      <t>トウガイ</t>
    </rPh>
    <rPh sb="23" eb="25">
      <t>ジョウジョウ</t>
    </rPh>
    <rPh sb="25" eb="28">
      <t>カブケントウ</t>
    </rPh>
    <rPh sb="29" eb="30">
      <t>カン</t>
    </rPh>
    <rPh sb="32" eb="34">
      <t>ジュウヨウ</t>
    </rPh>
    <rPh sb="35" eb="37">
      <t>ジジツ</t>
    </rPh>
    <phoneticPr fontId="1"/>
  </si>
  <si>
    <t>固定資産の譲渡又は取得、リースによる固定資産の賃貸借</t>
    <rPh sb="0" eb="2">
      <t>コテイ</t>
    </rPh>
    <rPh sb="2" eb="4">
      <t>シサン</t>
    </rPh>
    <rPh sb="5" eb="7">
      <t>ジョウト</t>
    </rPh>
    <rPh sb="7" eb="8">
      <t>マタ</t>
    </rPh>
    <rPh sb="9" eb="11">
      <t>シュトク</t>
    </rPh>
    <rPh sb="18" eb="20">
      <t>コテイ</t>
    </rPh>
    <rPh sb="20" eb="22">
      <t>シサン</t>
    </rPh>
    <rPh sb="23" eb="26">
      <t>チンタイシャク</t>
    </rPh>
    <phoneticPr fontId="1"/>
  </si>
  <si>
    <t>最高経営責任者（社長等）以外の代表取締役又は代表執行役、例えば代表取締役副社長や代表取締役専務等の異動についても開示が必要となります。なお、追加選任や退任時にも開示が必要となりますのでご注意ください。</t>
    <phoneticPr fontId="1"/>
  </si>
  <si>
    <t>「開示すべき重要な不備」及び「評価結果不表明」の旨を記載する訂正報告書の提出を決定した場合も開示が必要になりますので、過年度の決算訂正を行う場合等はご注意ください。</t>
    <phoneticPr fontId="1"/>
  </si>
  <si>
    <t>東証が軽微と認める変更事由以外は開示が必要となります。</t>
    <phoneticPr fontId="1"/>
  </si>
  <si>
    <t>当該事実の発生による影響の見込額自体で開示の要否を判断してください。</t>
  </si>
  <si>
    <t>発行済株式数比率ではなく議決権比率で確認してください。</t>
  </si>
  <si>
    <t>発行済株式数の増加や総議決権数の増減に伴い、既存株主等の議決権比率も増減するため、所有株式数に変動がない場合であっても開示が必要になる可能性があります。</t>
  </si>
  <si>
    <t>以下の事由等により異動が確実と見込まれた時点又は異動を確認した時点で開示が必要です。
・自らによる新株式発行を決定したこと（第三者割当・合併等）
・大量保有報告書がＥＤＩＮＥＴを通じて提出されたこと
・主要株主（新たにこれらに該当することとなる者を含む。）からの連絡を受けたこと</t>
    <phoneticPr fontId="1"/>
  </si>
  <si>
    <r>
      <t>以下の事由等により異動が確実と見込まれた時点又は異動を確認した時点で開示が必要です。
・自らによる新株式発行を決定したこと（第三者割当・合併等）
・大量保有報告書がＥＤＩＮＥＴを通じて提出されたこと
・親会社、支配株主（親会社を除く。）又はその他の関係会社（新たにこれらに該当することとなる者を含む。）からの連絡を受けたこと</t>
    </r>
    <r>
      <rPr>
        <b/>
        <u/>
        <sz val="14"/>
        <color theme="1"/>
        <rFont val="ＭＳ Ｐゴシック"/>
        <family val="3"/>
        <charset val="128"/>
        <scheme val="minor"/>
      </rPr>
      <t/>
    </r>
    <rPh sb="34" eb="36">
      <t>カイジ</t>
    </rPh>
    <rPh sb="37" eb="39">
      <t>ヒツヨウ</t>
    </rPh>
    <phoneticPr fontId="1"/>
  </si>
  <si>
    <t>.</t>
    <phoneticPr fontId="1"/>
  </si>
  <si>
    <t>シート名</t>
    <rPh sb="3" eb="4">
      <t>メイ</t>
    </rPh>
    <phoneticPr fontId="1"/>
  </si>
  <si>
    <t>株式会社　東京証券取引所</t>
    <rPh sb="0" eb="4">
      <t>カブシキガイシャ</t>
    </rPh>
    <rPh sb="5" eb="7">
      <t>トウキョウ</t>
    </rPh>
    <rPh sb="7" eb="9">
      <t>ショウケン</t>
    </rPh>
    <rPh sb="9" eb="11">
      <t>トリヒキ</t>
    </rPh>
    <rPh sb="11" eb="12">
      <t>ジョ</t>
    </rPh>
    <phoneticPr fontId="1"/>
  </si>
  <si>
    <t>剰余金の配当</t>
    <rPh sb="0" eb="3">
      <t>ジョウヨキン</t>
    </rPh>
    <rPh sb="4" eb="6">
      <t>ハイトウ</t>
    </rPh>
    <phoneticPr fontId="1"/>
  </si>
  <si>
    <t>子会社等の異動を伴う株式又は持分の譲渡又は取得その他の子会社等の異動を伴う事項</t>
    <phoneticPr fontId="1"/>
  </si>
  <si>
    <t>※ 　貸借対照表科目に係る「年度の額」は、当該年度末日の額をいいます。</t>
    <rPh sb="3" eb="5">
      <t>タイシャク</t>
    </rPh>
    <rPh sb="5" eb="8">
      <t>タイショウヒョウ</t>
    </rPh>
    <rPh sb="8" eb="10">
      <t>カモク</t>
    </rPh>
    <rPh sb="11" eb="12">
      <t>カカ</t>
    </rPh>
    <rPh sb="14" eb="16">
      <t>ネンド</t>
    </rPh>
    <rPh sb="17" eb="18">
      <t>ガク</t>
    </rPh>
    <rPh sb="21" eb="23">
      <t>トウガイ</t>
    </rPh>
    <rPh sb="23" eb="25">
      <t>ネンド</t>
    </rPh>
    <rPh sb="25" eb="27">
      <t>マツジツ</t>
    </rPh>
    <rPh sb="28" eb="29">
      <t>ガク</t>
    </rPh>
    <phoneticPr fontId="1"/>
  </si>
  <si>
    <t>子会社等における固定資産の譲渡又は取得、リースによる固定資産の賃貸借
　【固定資産の取得の場合】</t>
    <rPh sb="0" eb="4">
      <t>コガイシャトウ</t>
    </rPh>
    <rPh sb="37" eb="39">
      <t>コテイ</t>
    </rPh>
    <rPh sb="39" eb="41">
      <t>シサン</t>
    </rPh>
    <rPh sb="42" eb="44">
      <t>シュトク</t>
    </rPh>
    <rPh sb="45" eb="47">
      <t>バアイ</t>
    </rPh>
    <phoneticPr fontId="1"/>
  </si>
  <si>
    <t>子会社等における固定資産の譲渡又は取得、リースによる固定資産の賃貸借
　【リースによる固定資産の賃貸借の場合】</t>
    <rPh sb="0" eb="4">
      <t>コガイシャトウ</t>
    </rPh>
    <rPh sb="43" eb="45">
      <t>コテイ</t>
    </rPh>
    <rPh sb="45" eb="47">
      <t>シサン</t>
    </rPh>
    <rPh sb="48" eb="51">
      <t>チンタイシャク</t>
    </rPh>
    <rPh sb="52" eb="54">
      <t>バアイ</t>
    </rPh>
    <phoneticPr fontId="1"/>
  </si>
  <si>
    <t>賃貸する固定資産の
帳簿価額/賃借する
リース金額総額</t>
    <rPh sb="0" eb="2">
      <t>チンタイ</t>
    </rPh>
    <rPh sb="4" eb="6">
      <t>コテイ</t>
    </rPh>
    <rPh sb="6" eb="8">
      <t>シサン</t>
    </rPh>
    <rPh sb="10" eb="12">
      <t>チョウボ</t>
    </rPh>
    <rPh sb="12" eb="14">
      <t>カガク</t>
    </rPh>
    <rPh sb="15" eb="17">
      <t>チンシャク</t>
    </rPh>
    <rPh sb="23" eb="25">
      <t>キンガク</t>
    </rPh>
    <rPh sb="25" eb="27">
      <t>ソウガク</t>
    </rPh>
    <phoneticPr fontId="1"/>
  </si>
  <si>
    <t>当該子会社等の
各科目の額</t>
    <rPh sb="0" eb="2">
      <t>トウガイ</t>
    </rPh>
    <rPh sb="2" eb="5">
      <t>コガイシャ</t>
    </rPh>
    <rPh sb="5" eb="6">
      <t>ナド</t>
    </rPh>
    <rPh sb="8" eb="11">
      <t>カクカモク</t>
    </rPh>
    <rPh sb="12" eb="13">
      <t>ガク</t>
    </rPh>
    <phoneticPr fontId="1"/>
  </si>
  <si>
    <t>連結会社の
売上高</t>
    <rPh sb="0" eb="2">
      <t>レンケツ</t>
    </rPh>
    <rPh sb="2" eb="4">
      <t>カイシャ</t>
    </rPh>
    <rPh sb="6" eb="8">
      <t>ウリアゲ</t>
    </rPh>
    <rPh sb="8" eb="9">
      <t>ダカ</t>
    </rPh>
    <phoneticPr fontId="1"/>
  </si>
  <si>
    <t>連結会社の
固定資産</t>
    <rPh sb="0" eb="2">
      <t>レンケツ</t>
    </rPh>
    <rPh sb="2" eb="4">
      <t>カイシャ</t>
    </rPh>
    <rPh sb="6" eb="8">
      <t>コテイ</t>
    </rPh>
    <rPh sb="8" eb="10">
      <t>シサン</t>
    </rPh>
    <phoneticPr fontId="1"/>
  </si>
  <si>
    <t>連結会社の
固定資産</t>
    <rPh sb="0" eb="2">
      <t>レンケツ</t>
    </rPh>
    <rPh sb="2" eb="4">
      <t>ガイシャ</t>
    </rPh>
    <rPh sb="6" eb="8">
      <t>コテイ</t>
    </rPh>
    <rPh sb="8" eb="10">
      <t>シサン</t>
    </rPh>
    <phoneticPr fontId="1"/>
  </si>
  <si>
    <t>※　 IFRS任意適用会社については、「連結純資産」を「資本合計」、「親会社株主に帰属する当期純利益」を「親会社の所有者に帰属する当期利益」と読み替えてください。また、「連結経常利益」に係る基準は適用しません。</t>
    <rPh sb="7" eb="8">
      <t>ニン</t>
    </rPh>
    <rPh sb="8" eb="9">
      <t>イ</t>
    </rPh>
    <rPh sb="9" eb="11">
      <t>テキヨウ</t>
    </rPh>
    <rPh sb="11" eb="13">
      <t>カイシャ</t>
    </rPh>
    <rPh sb="20" eb="22">
      <t>レンケツ</t>
    </rPh>
    <rPh sb="22" eb="25">
      <t>ジュンシサン</t>
    </rPh>
    <rPh sb="28" eb="30">
      <t>シホン</t>
    </rPh>
    <rPh sb="30" eb="32">
      <t>ゴウケイ</t>
    </rPh>
    <rPh sb="35" eb="38">
      <t>オヤガイシャ</t>
    </rPh>
    <rPh sb="38" eb="40">
      <t>カブヌシ</t>
    </rPh>
    <rPh sb="41" eb="43">
      <t>キゾク</t>
    </rPh>
    <rPh sb="45" eb="47">
      <t>トウキ</t>
    </rPh>
    <rPh sb="47" eb="50">
      <t>ジュンリエキ</t>
    </rPh>
    <rPh sb="53" eb="56">
      <t>オヤガイシャ</t>
    </rPh>
    <rPh sb="57" eb="60">
      <t>ショユウシャ</t>
    </rPh>
    <rPh sb="61" eb="63">
      <t>キゾク</t>
    </rPh>
    <rPh sb="65" eb="67">
      <t>トウキ</t>
    </rPh>
    <rPh sb="67" eb="69">
      <t>リエキ</t>
    </rPh>
    <rPh sb="71" eb="72">
      <t>ヨ</t>
    </rPh>
    <rPh sb="73" eb="74">
      <t>カ</t>
    </rPh>
    <rPh sb="85" eb="87">
      <t>レンケツ</t>
    </rPh>
    <rPh sb="87" eb="89">
      <t>ケイジョウ</t>
    </rPh>
    <rPh sb="89" eb="91">
      <t>リエキ</t>
    </rPh>
    <rPh sb="93" eb="94">
      <t>カカ</t>
    </rPh>
    <rPh sb="95" eb="97">
      <t>キジュン</t>
    </rPh>
    <rPh sb="98" eb="100">
      <t>テキヨウ</t>
    </rPh>
    <phoneticPr fontId="1"/>
  </si>
  <si>
    <t>利用にあたっての留意事項</t>
    <rPh sb="0" eb="2">
      <t>リヨウ</t>
    </rPh>
    <rPh sb="8" eb="10">
      <t>リュウイ</t>
    </rPh>
    <rPh sb="10" eb="12">
      <t>ジコウ</t>
    </rPh>
    <phoneticPr fontId="1"/>
  </si>
  <si>
    <t>新株予約権無償割当てに係る発行登録及び需要状況・権利行使の見込み調査の開始</t>
    <rPh sb="11" eb="12">
      <t>カカ</t>
    </rPh>
    <phoneticPr fontId="1"/>
  </si>
  <si>
    <t>上場債券等の繰上償還又は社債権者集会の招集その他上場債券等に関する権利に係る重要な事項</t>
    <rPh sb="24" eb="26">
      <t>ジョウジョウ</t>
    </rPh>
    <rPh sb="26" eb="28">
      <t>サイケン</t>
    </rPh>
    <rPh sb="28" eb="29">
      <t>トウ</t>
    </rPh>
    <rPh sb="30" eb="31">
      <t>カン</t>
    </rPh>
    <phoneticPr fontId="1"/>
  </si>
  <si>
    <t>子会社等における業務上の提携又は業務上の提携の解消
　【資本提携や合弁会社の設立を伴わない場合】</t>
    <rPh sb="0" eb="4">
      <t>コガイシャトウ</t>
    </rPh>
    <rPh sb="8" eb="11">
      <t>ギョウムジョウ</t>
    </rPh>
    <rPh sb="12" eb="14">
      <t>テイケイ</t>
    </rPh>
    <rPh sb="14" eb="15">
      <t>マタ</t>
    </rPh>
    <rPh sb="16" eb="19">
      <t>ギョウムジョウ</t>
    </rPh>
    <rPh sb="20" eb="22">
      <t>テイケイ</t>
    </rPh>
    <rPh sb="23" eb="25">
      <t>カイショウ</t>
    </rPh>
    <rPh sb="28" eb="30">
      <t>シホン</t>
    </rPh>
    <rPh sb="30" eb="32">
      <t>テイケイ</t>
    </rPh>
    <rPh sb="33" eb="35">
      <t>ゴウベン</t>
    </rPh>
    <rPh sb="35" eb="37">
      <t>カイシャ</t>
    </rPh>
    <rPh sb="38" eb="40">
      <t>セツリツ</t>
    </rPh>
    <rPh sb="41" eb="42">
      <t>トモナ</t>
    </rPh>
    <rPh sb="45" eb="47">
      <t>バアイ</t>
    </rPh>
    <phoneticPr fontId="1"/>
  </si>
  <si>
    <t>子会社等における業務上の提携又は業務上の提携の解消
　【資本提携を伴う場合の追加確認項目】</t>
    <rPh sb="0" eb="4">
      <t>コガイシャトウ</t>
    </rPh>
    <rPh sb="28" eb="30">
      <t>シホン</t>
    </rPh>
    <rPh sb="30" eb="32">
      <t>テイケイ</t>
    </rPh>
    <rPh sb="33" eb="34">
      <t>トモナ</t>
    </rPh>
    <rPh sb="35" eb="37">
      <t>バアイ</t>
    </rPh>
    <phoneticPr fontId="1"/>
  </si>
  <si>
    <t>子会社等における業務上の提携又は業務上の提携の解消
　【合弁会社の設立を伴う場合の追加確認項目】</t>
    <rPh sb="0" eb="4">
      <t>コガイシャトウ</t>
    </rPh>
    <rPh sb="28" eb="30">
      <t>ゴウベン</t>
    </rPh>
    <rPh sb="30" eb="32">
      <t>ガイシャ</t>
    </rPh>
    <rPh sb="33" eb="35">
      <t>セツリツ</t>
    </rPh>
    <rPh sb="36" eb="37">
      <t>トモナ</t>
    </rPh>
    <rPh sb="38" eb="40">
      <t>バアイ</t>
    </rPh>
    <rPh sb="41" eb="43">
      <t>ツイカ</t>
    </rPh>
    <rPh sb="43" eb="45">
      <t>カクニン</t>
    </rPh>
    <rPh sb="45" eb="47">
      <t>コウモク</t>
    </rPh>
    <phoneticPr fontId="1"/>
  </si>
  <si>
    <r>
      <rPr>
        <b/>
        <sz val="12"/>
        <color theme="1"/>
        <rFont val="ＭＳ Ｐゴシック"/>
        <family val="3"/>
        <charset val="128"/>
        <scheme val="minor"/>
      </rPr>
      <t xml:space="preserve">払込金額又は売出価額の総額が1億円未満であると見込まれること
</t>
    </r>
    <r>
      <rPr>
        <sz val="12"/>
        <color theme="1"/>
        <rFont val="ＭＳ Ｐゴシック"/>
        <family val="3"/>
        <charset val="128"/>
        <scheme val="minor"/>
      </rPr>
      <t>※株主割当による場合、及び、買収防衛策の導入又は発動に伴う場合は軽微とはなりません。</t>
    </r>
    <rPh sb="0" eb="2">
      <t>ハライコミ</t>
    </rPh>
    <rPh sb="2" eb="4">
      <t>キンガク</t>
    </rPh>
    <rPh sb="4" eb="5">
      <t>マタ</t>
    </rPh>
    <rPh sb="6" eb="8">
      <t>ウリダシ</t>
    </rPh>
    <rPh sb="8" eb="10">
      <t>カガク</t>
    </rPh>
    <rPh sb="11" eb="13">
      <t>ソウガク</t>
    </rPh>
    <rPh sb="15" eb="17">
      <t>オクエン</t>
    </rPh>
    <rPh sb="17" eb="19">
      <t>ミマン</t>
    </rPh>
    <rPh sb="23" eb="25">
      <t>ミコ</t>
    </rPh>
    <rPh sb="32" eb="34">
      <t>カブヌシ</t>
    </rPh>
    <rPh sb="34" eb="36">
      <t>ワリアテ</t>
    </rPh>
    <rPh sb="39" eb="41">
      <t>バアイ</t>
    </rPh>
    <rPh sb="42" eb="43">
      <t>オヨ</t>
    </rPh>
    <rPh sb="45" eb="47">
      <t>バイシュウ</t>
    </rPh>
    <rPh sb="47" eb="49">
      <t>ボウエイ</t>
    </rPh>
    <rPh sb="49" eb="50">
      <t>サク</t>
    </rPh>
    <rPh sb="51" eb="53">
      <t>ドウニュウ</t>
    </rPh>
    <rPh sb="53" eb="54">
      <t>マタ</t>
    </rPh>
    <rPh sb="55" eb="57">
      <t>ハツドウ</t>
    </rPh>
    <rPh sb="58" eb="59">
      <t>トモナ</t>
    </rPh>
    <rPh sb="60" eb="62">
      <t>バアイ</t>
    </rPh>
    <rPh sb="63" eb="65">
      <t>ケイビ</t>
    </rPh>
    <phoneticPr fontId="1"/>
  </si>
  <si>
    <r>
      <rPr>
        <b/>
        <u/>
        <sz val="12"/>
        <color theme="1"/>
        <rFont val="ＭＳ Ｐゴシック"/>
        <family val="3"/>
        <charset val="128"/>
        <scheme val="minor"/>
      </rPr>
      <t>債務の免除額・引受額・弁済額が、直前年度の債務の総額の10%未満</t>
    </r>
    <r>
      <rPr>
        <b/>
        <sz val="12"/>
        <color theme="1"/>
        <rFont val="ＭＳ Ｐゴシック"/>
        <family val="3"/>
        <charset val="128"/>
        <scheme val="minor"/>
      </rPr>
      <t xml:space="preserve">
</t>
    </r>
    <r>
      <rPr>
        <sz val="12"/>
        <color theme="1"/>
        <rFont val="ＭＳ Ｐゴシック"/>
        <family val="3"/>
        <charset val="128"/>
        <scheme val="minor"/>
      </rPr>
      <t>※損益計算書科目の分母は、直前年度の額</t>
    </r>
    <rPh sb="0" eb="2">
      <t>サイム</t>
    </rPh>
    <rPh sb="3" eb="5">
      <t>メンジョ</t>
    </rPh>
    <rPh sb="5" eb="6">
      <t>ガク</t>
    </rPh>
    <rPh sb="7" eb="9">
      <t>ヒキウケ</t>
    </rPh>
    <rPh sb="9" eb="10">
      <t>ガク</t>
    </rPh>
    <rPh sb="11" eb="13">
      <t>ベンサイ</t>
    </rPh>
    <rPh sb="13" eb="14">
      <t>ガク</t>
    </rPh>
    <rPh sb="16" eb="18">
      <t>チョクゼン</t>
    </rPh>
    <rPh sb="18" eb="20">
      <t>ネンド</t>
    </rPh>
    <rPh sb="21" eb="23">
      <t>サイム</t>
    </rPh>
    <rPh sb="24" eb="26">
      <t>ソウガク</t>
    </rPh>
    <rPh sb="30" eb="32">
      <t>ミマン</t>
    </rPh>
    <rPh sb="34" eb="36">
      <t>ソンエキ</t>
    </rPh>
    <rPh sb="36" eb="39">
      <t>ケイサンショ</t>
    </rPh>
    <rPh sb="39" eb="41">
      <t>カモク</t>
    </rPh>
    <rPh sb="42" eb="44">
      <t>ブンボ</t>
    </rPh>
    <rPh sb="46" eb="48">
      <t>チョクゼン</t>
    </rPh>
    <rPh sb="48" eb="50">
      <t>ネンド</t>
    </rPh>
    <rPh sb="51" eb="52">
      <t>ガク</t>
    </rPh>
    <phoneticPr fontId="1"/>
  </si>
  <si>
    <r>
      <rPr>
        <b/>
        <sz val="12"/>
        <color theme="1"/>
        <rFont val="ＭＳ Ｐゴシック"/>
        <family val="3"/>
        <charset val="128"/>
        <scheme val="minor"/>
      </rPr>
      <t xml:space="preserve">提携の相手方に取得される株式の取得価額が、直前年度の連結純資産額・資本金額の10%以下
</t>
    </r>
    <r>
      <rPr>
        <sz val="12"/>
        <color theme="1"/>
        <rFont val="ＭＳ Ｐゴシック"/>
        <family val="3"/>
        <charset val="128"/>
        <scheme val="minor"/>
      </rPr>
      <t>※分母はいずれも直前年度の額</t>
    </r>
    <rPh sb="0" eb="2">
      <t>テイケイ</t>
    </rPh>
    <rPh sb="3" eb="6">
      <t>アイテガタ</t>
    </rPh>
    <rPh sb="7" eb="9">
      <t>シュトク</t>
    </rPh>
    <rPh sb="12" eb="14">
      <t>カブシキ</t>
    </rPh>
    <rPh sb="15" eb="17">
      <t>シュトク</t>
    </rPh>
    <rPh sb="17" eb="19">
      <t>カガク</t>
    </rPh>
    <rPh sb="21" eb="23">
      <t>チョクゼン</t>
    </rPh>
    <rPh sb="23" eb="25">
      <t>ネンド</t>
    </rPh>
    <rPh sb="26" eb="28">
      <t>レンケツ</t>
    </rPh>
    <rPh sb="28" eb="31">
      <t>ジュンシサン</t>
    </rPh>
    <rPh sb="31" eb="32">
      <t>ガク</t>
    </rPh>
    <rPh sb="33" eb="35">
      <t>シホン</t>
    </rPh>
    <rPh sb="35" eb="37">
      <t>キンガク</t>
    </rPh>
    <rPh sb="41" eb="43">
      <t>イカ</t>
    </rPh>
    <rPh sb="45" eb="47">
      <t>ブンボ</t>
    </rPh>
    <rPh sb="52" eb="54">
      <t>チョクゼン</t>
    </rPh>
    <rPh sb="54" eb="56">
      <t>ネンド</t>
    </rPh>
    <rPh sb="57" eb="58">
      <t>ガク</t>
    </rPh>
    <phoneticPr fontId="1"/>
  </si>
  <si>
    <r>
      <rPr>
        <b/>
        <u/>
        <sz val="12"/>
        <color theme="1"/>
        <rFont val="ＭＳ Ｐゴシック"/>
        <family val="3"/>
        <charset val="128"/>
        <scheme val="minor"/>
      </rPr>
      <t>債務の免除額・引受額・弁済額が、直前年度の連結会社の債務の総額の10%未満</t>
    </r>
    <r>
      <rPr>
        <b/>
        <sz val="12"/>
        <color theme="1"/>
        <rFont val="ＭＳ Ｐゴシック"/>
        <family val="3"/>
        <charset val="128"/>
        <scheme val="minor"/>
      </rPr>
      <t xml:space="preserve">
</t>
    </r>
    <r>
      <rPr>
        <sz val="12"/>
        <color theme="1"/>
        <rFont val="ＭＳ Ｐゴシック"/>
        <family val="3"/>
        <charset val="128"/>
        <scheme val="minor"/>
      </rPr>
      <t>※損益計算書科目の分母は、直前年度の額</t>
    </r>
    <rPh sb="0" eb="2">
      <t>サイム</t>
    </rPh>
    <rPh sb="3" eb="5">
      <t>メンジョ</t>
    </rPh>
    <rPh sb="5" eb="6">
      <t>ガク</t>
    </rPh>
    <rPh sb="7" eb="9">
      <t>ヒキウケ</t>
    </rPh>
    <rPh sb="9" eb="10">
      <t>ガク</t>
    </rPh>
    <rPh sb="11" eb="13">
      <t>ベンサイ</t>
    </rPh>
    <rPh sb="13" eb="14">
      <t>ガク</t>
    </rPh>
    <rPh sb="16" eb="18">
      <t>チョクゼン</t>
    </rPh>
    <rPh sb="18" eb="20">
      <t>ネンド</t>
    </rPh>
    <rPh sb="21" eb="23">
      <t>レンケツ</t>
    </rPh>
    <rPh sb="23" eb="25">
      <t>ガイシャ</t>
    </rPh>
    <rPh sb="26" eb="28">
      <t>サイム</t>
    </rPh>
    <rPh sb="29" eb="31">
      <t>ソウガク</t>
    </rPh>
    <rPh sb="35" eb="37">
      <t>ミマン</t>
    </rPh>
    <rPh sb="39" eb="41">
      <t>ソンエキ</t>
    </rPh>
    <rPh sb="41" eb="44">
      <t>ケイサンショ</t>
    </rPh>
    <rPh sb="44" eb="46">
      <t>カモク</t>
    </rPh>
    <rPh sb="47" eb="49">
      <t>ブンボ</t>
    </rPh>
    <rPh sb="51" eb="53">
      <t>チョクゼン</t>
    </rPh>
    <rPh sb="53" eb="55">
      <t>ネンド</t>
    </rPh>
    <rPh sb="56" eb="57">
      <t>ガク</t>
    </rPh>
    <phoneticPr fontId="1"/>
  </si>
  <si>
    <t>上場債券等の社債権者集会の招集その他上場債券等に関する権利に係る重要な事実</t>
    <rPh sb="0" eb="2">
      <t>ジョウジョウ</t>
    </rPh>
    <rPh sb="2" eb="4">
      <t>サイケン</t>
    </rPh>
    <rPh sb="4" eb="5">
      <t>トウ</t>
    </rPh>
    <rPh sb="6" eb="8">
      <t>シャサイ</t>
    </rPh>
    <rPh sb="8" eb="9">
      <t>ケン</t>
    </rPh>
    <rPh sb="9" eb="10">
      <t>ジャ</t>
    </rPh>
    <rPh sb="10" eb="12">
      <t>シュウカイ</t>
    </rPh>
    <rPh sb="13" eb="15">
      <t>ショウシュウ</t>
    </rPh>
    <rPh sb="17" eb="18">
      <t>タ</t>
    </rPh>
    <rPh sb="18" eb="20">
      <t>ジョウジョウ</t>
    </rPh>
    <rPh sb="20" eb="22">
      <t>サイケン</t>
    </rPh>
    <rPh sb="22" eb="23">
      <t>トウ</t>
    </rPh>
    <rPh sb="24" eb="25">
      <t>カン</t>
    </rPh>
    <rPh sb="27" eb="29">
      <t>ケンリ</t>
    </rPh>
    <rPh sb="30" eb="31">
      <t>カカ</t>
    </rPh>
    <rPh sb="32" eb="34">
      <t>ジュウヨウ</t>
    </rPh>
    <rPh sb="35" eb="37">
      <t>ジジツ</t>
    </rPh>
    <phoneticPr fontId="1"/>
  </si>
  <si>
    <t>公認会計士等の異動</t>
    <rPh sb="0" eb="2">
      <t>コウニン</t>
    </rPh>
    <rPh sb="2" eb="4">
      <t>カイケイ</t>
    </rPh>
    <rPh sb="4" eb="5">
      <t>シ</t>
    </rPh>
    <rPh sb="5" eb="6">
      <t>ナド</t>
    </rPh>
    <rPh sb="7" eb="9">
      <t>イドウ</t>
    </rPh>
    <phoneticPr fontId="1"/>
  </si>
  <si>
    <t>実際の異動日や取締役会決議日ではなく、監査役会、監査等委員会又は監査委員会が公認会計士等の異動を決定した時点で開示が必要です。</t>
    <rPh sb="0" eb="2">
      <t>ジッサイ</t>
    </rPh>
    <rPh sb="3" eb="5">
      <t>イドウ</t>
    </rPh>
    <rPh sb="5" eb="6">
      <t>ヒ</t>
    </rPh>
    <rPh sb="7" eb="10">
      <t>トリシマリヤク</t>
    </rPh>
    <rPh sb="10" eb="11">
      <t>カイ</t>
    </rPh>
    <rPh sb="11" eb="13">
      <t>ケツギ</t>
    </rPh>
    <rPh sb="13" eb="14">
      <t>ヒ</t>
    </rPh>
    <rPh sb="38" eb="40">
      <t>コウニン</t>
    </rPh>
    <rPh sb="40" eb="42">
      <t>カイケイ</t>
    </rPh>
    <rPh sb="42" eb="43">
      <t>シ</t>
    </rPh>
    <rPh sb="43" eb="44">
      <t>ナド</t>
    </rPh>
    <phoneticPr fontId="1"/>
  </si>
  <si>
    <t>監査役会、監査等委員会又は監査委員会が異動を行うことを決定した時点で開示が必要です。開示時期の誤認にご注意ください。</t>
    <rPh sb="0" eb="3">
      <t>カンサヤク</t>
    </rPh>
    <rPh sb="3" eb="4">
      <t>カイ</t>
    </rPh>
    <rPh sb="5" eb="8">
      <t>カンサナド</t>
    </rPh>
    <rPh sb="8" eb="11">
      <t>イインカイ</t>
    </rPh>
    <rPh sb="11" eb="12">
      <t>マタ</t>
    </rPh>
    <rPh sb="13" eb="15">
      <t>カンサ</t>
    </rPh>
    <rPh sb="15" eb="17">
      <t>イイン</t>
    </rPh>
    <rPh sb="17" eb="18">
      <t>カイ</t>
    </rPh>
    <rPh sb="19" eb="21">
      <t>イドウ</t>
    </rPh>
    <rPh sb="22" eb="23">
      <t>オコナ</t>
    </rPh>
    <rPh sb="27" eb="29">
      <t>ケッテイ</t>
    </rPh>
    <rPh sb="31" eb="33">
      <t>ジテン</t>
    </rPh>
    <rPh sb="34" eb="36">
      <t>カイジ</t>
    </rPh>
    <rPh sb="37" eb="39">
      <t>ヒツヨウ</t>
    </rPh>
    <rPh sb="42" eb="44">
      <t>カイジ</t>
    </rPh>
    <rPh sb="44" eb="46">
      <t>ジキ</t>
    </rPh>
    <rPh sb="47" eb="49">
      <t>ゴニン</t>
    </rPh>
    <rPh sb="51" eb="53">
      <t>チュウイ</t>
    </rPh>
    <phoneticPr fontId="1"/>
  </si>
  <si>
    <t>決算期</t>
    <rPh sb="0" eb="3">
      <t>ケッサンキ</t>
    </rPh>
    <phoneticPr fontId="15"/>
  </si>
  <si>
    <t>固定資産</t>
    <rPh sb="0" eb="2">
      <t>コテイ</t>
    </rPh>
    <rPh sb="2" eb="4">
      <t>シサン</t>
    </rPh>
    <phoneticPr fontId="15"/>
  </si>
  <si>
    <t>経常利益</t>
    <rPh sb="0" eb="2">
      <t>ケイジョウ</t>
    </rPh>
    <rPh sb="2" eb="4">
      <t>リエキ</t>
    </rPh>
    <phoneticPr fontId="15"/>
  </si>
  <si>
    <t>純資産</t>
    <rPh sb="0" eb="3">
      <t>ジュンシサン</t>
    </rPh>
    <phoneticPr fontId="15"/>
  </si>
  <si>
    <t>資本金</t>
    <rPh sb="0" eb="3">
      <t>シホンキン</t>
    </rPh>
    <phoneticPr fontId="15"/>
  </si>
  <si>
    <t>売上高</t>
    <rPh sb="0" eb="2">
      <t>ウリアゲ</t>
    </rPh>
    <rPh sb="2" eb="3">
      <t>ダカ</t>
    </rPh>
    <phoneticPr fontId="15"/>
  </si>
  <si>
    <t>（分子）</t>
    <rPh sb="1" eb="3">
      <t>ブンシ</t>
    </rPh>
    <phoneticPr fontId="15"/>
  </si>
  <si>
    <t>軽微基準該当性</t>
    <rPh sb="0" eb="2">
      <t>ケイビ</t>
    </rPh>
    <rPh sb="2" eb="4">
      <t>キジュン</t>
    </rPh>
    <rPh sb="4" eb="7">
      <t>ガイトウセイ</t>
    </rPh>
    <phoneticPr fontId="15"/>
  </si>
  <si>
    <t>（分母）</t>
    <rPh sb="1" eb="3">
      <t>ブンボ</t>
    </rPh>
    <phoneticPr fontId="15"/>
  </si>
  <si>
    <t>判定</t>
    <rPh sb="0" eb="2">
      <t>ハンテイ</t>
    </rPh>
    <phoneticPr fontId="15"/>
  </si>
  <si>
    <t>（参考）軽微基準</t>
    <rPh sb="1" eb="3">
      <t>サンコウ</t>
    </rPh>
    <rPh sb="4" eb="6">
      <t>ケイビ</t>
    </rPh>
    <rPh sb="6" eb="8">
      <t>キジュン</t>
    </rPh>
    <phoneticPr fontId="15"/>
  </si>
  <si>
    <t>比率</t>
    <rPh sb="0" eb="2">
      <t>ヒリツ</t>
    </rPh>
    <phoneticPr fontId="15"/>
  </si>
  <si>
    <t>額</t>
    <rPh sb="0" eb="1">
      <t>ガク</t>
    </rPh>
    <phoneticPr fontId="15"/>
  </si>
  <si>
    <t>子会社等の決定事実</t>
    <rPh sb="0" eb="3">
      <t>コガイシャ</t>
    </rPh>
    <rPh sb="3" eb="4">
      <t>トウ</t>
    </rPh>
    <rPh sb="5" eb="7">
      <t>ケッテイ</t>
    </rPh>
    <rPh sb="7" eb="9">
      <t>ジジツ</t>
    </rPh>
    <phoneticPr fontId="1"/>
  </si>
  <si>
    <t>子会社等の発生事実</t>
    <rPh sb="0" eb="3">
      <t>コガイシャ</t>
    </rPh>
    <rPh sb="3" eb="4">
      <t>トウ</t>
    </rPh>
    <rPh sb="5" eb="7">
      <t>ハッセイ</t>
    </rPh>
    <rPh sb="7" eb="9">
      <t>ジジツ</t>
    </rPh>
    <phoneticPr fontId="1"/>
  </si>
  <si>
    <t>貸借対照表科目</t>
  </si>
  <si>
    <t>損益計算書科目</t>
  </si>
  <si>
    <t>基準となる日</t>
    <rPh sb="0" eb="2">
      <t>キジュン</t>
    </rPh>
    <rPh sb="5" eb="6">
      <t>ヒ</t>
    </rPh>
    <phoneticPr fontId="1"/>
  </si>
  <si>
    <t>譲渡の予定日</t>
    <rPh sb="0" eb="2">
      <t>ジョウト</t>
    </rPh>
    <rPh sb="3" eb="5">
      <t>ヨテイ</t>
    </rPh>
    <rPh sb="5" eb="6">
      <t>ビ</t>
    </rPh>
    <phoneticPr fontId="1"/>
  </si>
  <si>
    <t>譲受けの予定日</t>
    <rPh sb="0" eb="2">
      <t>ユズリウ</t>
    </rPh>
    <rPh sb="4" eb="6">
      <t>ヨテイ</t>
    </rPh>
    <rPh sb="6" eb="7">
      <t>ヒ</t>
    </rPh>
    <phoneticPr fontId="1"/>
  </si>
  <si>
    <t>事業の開始予定日</t>
    <rPh sb="0" eb="2">
      <t>ジギョウ</t>
    </rPh>
    <rPh sb="3" eb="5">
      <t>カイシ</t>
    </rPh>
    <rPh sb="5" eb="8">
      <t>ヨテイビ</t>
    </rPh>
    <phoneticPr fontId="1"/>
  </si>
  <si>
    <t>提携／解消の予定日</t>
    <rPh sb="0" eb="2">
      <t>テイケイ</t>
    </rPh>
    <rPh sb="3" eb="5">
      <t>カイショウ</t>
    </rPh>
    <rPh sb="6" eb="8">
      <t>ヨテイ</t>
    </rPh>
    <rPh sb="8" eb="9">
      <t>ヒ</t>
    </rPh>
    <phoneticPr fontId="1"/>
  </si>
  <si>
    <t>連結売上高</t>
    <rPh sb="0" eb="2">
      <t>レンケツ</t>
    </rPh>
    <rPh sb="2" eb="4">
      <t>ウリアゲ</t>
    </rPh>
    <rPh sb="4" eb="5">
      <t>ダカ</t>
    </rPh>
    <phoneticPr fontId="1"/>
  </si>
  <si>
    <t>連結固定資産</t>
    <rPh sb="0" eb="2">
      <t>レンケツ</t>
    </rPh>
    <rPh sb="2" eb="4">
      <t>コテイ</t>
    </rPh>
    <rPh sb="4" eb="6">
      <t>シサン</t>
    </rPh>
    <phoneticPr fontId="1"/>
  </si>
  <si>
    <t>連結純資産</t>
    <rPh sb="0" eb="1">
      <t>ケツ</t>
    </rPh>
    <rPh sb="2" eb="5">
      <t>ジュンシサン</t>
    </rPh>
    <phoneticPr fontId="1"/>
  </si>
  <si>
    <t>連結資本金</t>
    <rPh sb="0" eb="2">
      <t>レンケツ</t>
    </rPh>
    <rPh sb="2" eb="5">
      <t>シホンキン</t>
    </rPh>
    <phoneticPr fontId="1"/>
  </si>
  <si>
    <t>連結経常利益</t>
    <rPh sb="0" eb="2">
      <t>レンケツ</t>
    </rPh>
    <rPh sb="2" eb="4">
      <t>ケイジョウ</t>
    </rPh>
    <rPh sb="4" eb="6">
      <t>リエキ</t>
    </rPh>
    <phoneticPr fontId="1"/>
  </si>
  <si>
    <t>経常利益の増減額</t>
    <rPh sb="0" eb="2">
      <t>ケイジョウ</t>
    </rPh>
    <rPh sb="2" eb="4">
      <t>リエキ</t>
    </rPh>
    <rPh sb="5" eb="8">
      <t>ゾウゲンガク</t>
    </rPh>
    <phoneticPr fontId="1"/>
  </si>
  <si>
    <t>経常利益の減少額</t>
    <rPh sb="0" eb="2">
      <t>ケイジョウ</t>
    </rPh>
    <rPh sb="2" eb="4">
      <t>リエキ</t>
    </rPh>
    <rPh sb="5" eb="8">
      <t>ゲンショウガク</t>
    </rPh>
    <phoneticPr fontId="1"/>
  </si>
  <si>
    <t>経常利益の増加額</t>
    <rPh sb="0" eb="2">
      <t>ケイジョウ</t>
    </rPh>
    <rPh sb="2" eb="4">
      <t>リエキ</t>
    </rPh>
    <rPh sb="5" eb="7">
      <t>ゾウカ</t>
    </rPh>
    <rPh sb="7" eb="8">
      <t>ガク</t>
    </rPh>
    <phoneticPr fontId="1"/>
  </si>
  <si>
    <t>連結会社の
経常利益の増減額</t>
    <rPh sb="0" eb="2">
      <t>レンケツ</t>
    </rPh>
    <rPh sb="2" eb="4">
      <t>ガイシャ</t>
    </rPh>
    <rPh sb="6" eb="8">
      <t>ケイジョウ</t>
    </rPh>
    <rPh sb="8" eb="10">
      <t>リエキ</t>
    </rPh>
    <rPh sb="11" eb="14">
      <t>ゾウゲンガク</t>
    </rPh>
    <phoneticPr fontId="1"/>
  </si>
  <si>
    <t>当該子会社等の
売上高</t>
    <rPh sb="0" eb="2">
      <t>トウガイ</t>
    </rPh>
    <rPh sb="2" eb="5">
      <t>コガイシャ</t>
    </rPh>
    <rPh sb="5" eb="6">
      <t>ナド</t>
    </rPh>
    <rPh sb="8" eb="11">
      <t>ウリアゲダカ</t>
    </rPh>
    <phoneticPr fontId="1"/>
  </si>
  <si>
    <t>当該子会社等の
経常利益</t>
    <rPh sb="0" eb="2">
      <t>トウガイ</t>
    </rPh>
    <rPh sb="2" eb="5">
      <t>コガイシャ</t>
    </rPh>
    <rPh sb="5" eb="6">
      <t>ナド</t>
    </rPh>
    <rPh sb="8" eb="10">
      <t>ケイジョウ</t>
    </rPh>
    <rPh sb="10" eb="12">
      <t>リエキ</t>
    </rPh>
    <phoneticPr fontId="1"/>
  </si>
  <si>
    <t>当該子会社等の
当期純利益</t>
    <rPh sb="0" eb="2">
      <t>トウガイ</t>
    </rPh>
    <rPh sb="2" eb="5">
      <t>コガイシャ</t>
    </rPh>
    <rPh sb="5" eb="6">
      <t>ナド</t>
    </rPh>
    <rPh sb="8" eb="10">
      <t>トウキ</t>
    </rPh>
    <rPh sb="10" eb="13">
      <t>ジュンリエキ</t>
    </rPh>
    <phoneticPr fontId="1"/>
  </si>
  <si>
    <t>連結会社の
経常利益の減少額</t>
    <rPh sb="0" eb="2">
      <t>レンケツ</t>
    </rPh>
    <rPh sb="2" eb="4">
      <t>ガイシャ</t>
    </rPh>
    <rPh sb="6" eb="8">
      <t>ケイジョウ</t>
    </rPh>
    <rPh sb="8" eb="10">
      <t>リエキ</t>
    </rPh>
    <rPh sb="11" eb="14">
      <t>ゲンショウガク</t>
    </rPh>
    <phoneticPr fontId="1"/>
  </si>
  <si>
    <t>（参考）直前年度の額</t>
    <rPh sb="1" eb="3">
      <t>サンコウ</t>
    </rPh>
    <rPh sb="4" eb="6">
      <t>チョクゼン</t>
    </rPh>
    <rPh sb="6" eb="8">
      <t>ネンド</t>
    </rPh>
    <rPh sb="9" eb="10">
      <t>ガク</t>
    </rPh>
    <phoneticPr fontId="15"/>
  </si>
  <si>
    <t>（参考）直前年度末日の額</t>
    <rPh sb="1" eb="3">
      <t>サンコウ</t>
    </rPh>
    <rPh sb="4" eb="6">
      <t>チョクゼン</t>
    </rPh>
    <rPh sb="6" eb="8">
      <t>ネンド</t>
    </rPh>
    <rPh sb="8" eb="10">
      <t>マツジツ</t>
    </rPh>
    <rPh sb="11" eb="12">
      <t>ガク</t>
    </rPh>
    <phoneticPr fontId="15"/>
  </si>
  <si>
    <t>対象会社の当期純利益</t>
    <rPh sb="0" eb="2">
      <t>タイショウ</t>
    </rPh>
    <rPh sb="2" eb="4">
      <t>カイシャ</t>
    </rPh>
    <rPh sb="5" eb="7">
      <t>トウキ</t>
    </rPh>
    <rPh sb="7" eb="10">
      <t>ジュンリエキ</t>
    </rPh>
    <phoneticPr fontId="1"/>
  </si>
  <si>
    <t>-</t>
  </si>
  <si>
    <t>固定資産の譲渡又は取得、リ-スによる固定資産の賃貸借
　【固定資産の譲渡の場合】</t>
    <rPh sb="0" eb="2">
      <t>コテイ</t>
    </rPh>
    <rPh sb="2" eb="4">
      <t>シサン</t>
    </rPh>
    <rPh sb="5" eb="7">
      <t>ジョウト</t>
    </rPh>
    <rPh sb="7" eb="8">
      <t>マタ</t>
    </rPh>
    <rPh sb="9" eb="11">
      <t>シュトク</t>
    </rPh>
    <rPh sb="18" eb="20">
      <t>コテイ</t>
    </rPh>
    <rPh sb="20" eb="22">
      <t>シサン</t>
    </rPh>
    <rPh sb="23" eb="26">
      <t>チンタイシャク</t>
    </rPh>
    <rPh sb="29" eb="31">
      <t>コテイ</t>
    </rPh>
    <rPh sb="31" eb="33">
      <t>シサン</t>
    </rPh>
    <rPh sb="34" eb="36">
      <t>ジョウト</t>
    </rPh>
    <rPh sb="37" eb="39">
      <t>バアイ</t>
    </rPh>
    <phoneticPr fontId="1"/>
  </si>
  <si>
    <t>固定資産の譲渡又は取得、リ-スによる固定資産の賃貸借
　【固定資産の取得の場合】</t>
    <rPh sb="29" eb="31">
      <t>コテイ</t>
    </rPh>
    <rPh sb="31" eb="33">
      <t>シサン</t>
    </rPh>
    <rPh sb="34" eb="36">
      <t>シュトク</t>
    </rPh>
    <rPh sb="37" eb="39">
      <t>バアイ</t>
    </rPh>
    <phoneticPr fontId="1"/>
  </si>
  <si>
    <t>固定資産の譲渡又は取得、リ-スによる固定資産の賃貸借
　【リ-スによる固定資産の賃貸借の場合】</t>
    <rPh sb="35" eb="37">
      <t>コテイ</t>
    </rPh>
    <rPh sb="37" eb="39">
      <t>シサン</t>
    </rPh>
    <rPh sb="40" eb="43">
      <t>チンタイシャク</t>
    </rPh>
    <rPh sb="44" eb="46">
      <t>バアイ</t>
    </rPh>
    <phoneticPr fontId="1"/>
  </si>
  <si>
    <t>子会社等における固定資産の譲渡又は取得、リ-スによる固定資産の賃貸借
　【固定資産の譲渡の場合】</t>
    <rPh sb="0" eb="4">
      <t>コガイシャトウ</t>
    </rPh>
    <rPh sb="8" eb="10">
      <t>コテイ</t>
    </rPh>
    <rPh sb="10" eb="12">
      <t>シサン</t>
    </rPh>
    <rPh sb="13" eb="15">
      <t>ジョウト</t>
    </rPh>
    <rPh sb="15" eb="16">
      <t>マタ</t>
    </rPh>
    <rPh sb="17" eb="19">
      <t>シュトク</t>
    </rPh>
    <rPh sb="26" eb="28">
      <t>コテイ</t>
    </rPh>
    <rPh sb="28" eb="30">
      <t>シサン</t>
    </rPh>
    <rPh sb="31" eb="34">
      <t>チンタイシャク</t>
    </rPh>
    <rPh sb="37" eb="39">
      <t>コテイ</t>
    </rPh>
    <rPh sb="39" eb="41">
      <t>シサン</t>
    </rPh>
    <rPh sb="42" eb="44">
      <t>ジョウト</t>
    </rPh>
    <rPh sb="45" eb="47">
      <t>バアイ</t>
    </rPh>
    <phoneticPr fontId="1"/>
  </si>
  <si>
    <t>子会社等における固定資産の譲渡又は取得、リ-スによる固定資産の賃貸借
　【固定資産の取得の場合】</t>
    <rPh sb="0" eb="4">
      <t>コガイシャトウ</t>
    </rPh>
    <rPh sb="37" eb="39">
      <t>コテイ</t>
    </rPh>
    <rPh sb="39" eb="41">
      <t>シサン</t>
    </rPh>
    <rPh sb="42" eb="44">
      <t>シュトク</t>
    </rPh>
    <rPh sb="45" eb="47">
      <t>バアイ</t>
    </rPh>
    <phoneticPr fontId="1"/>
  </si>
  <si>
    <t>子会社等における固定資産の譲渡又は取得、リ-スによる固定資産の賃貸借
　【リ-スによる固定資産の賃貸借の場合】</t>
    <rPh sb="0" eb="4">
      <t>コガイシャトウ</t>
    </rPh>
    <rPh sb="43" eb="45">
      <t>コテイ</t>
    </rPh>
    <rPh sb="45" eb="47">
      <t>シサン</t>
    </rPh>
    <rPh sb="48" eb="51">
      <t>チンタイシャク</t>
    </rPh>
    <rPh sb="52" eb="54">
      <t>バアイ</t>
    </rPh>
    <phoneticPr fontId="1"/>
  </si>
  <si>
    <t>直前年度（X)の額</t>
    <rPh sb="0" eb="2">
      <t>チョクゼン</t>
    </rPh>
    <rPh sb="2" eb="4">
      <t>ネンド</t>
    </rPh>
    <rPh sb="8" eb="9">
      <t>ガク</t>
    </rPh>
    <phoneticPr fontId="1"/>
  </si>
  <si>
    <t>X-1の額</t>
    <rPh sb="4" eb="5">
      <t>ガク</t>
    </rPh>
    <phoneticPr fontId="1"/>
  </si>
  <si>
    <t>X-2の額</t>
    <rPh sb="4" eb="5">
      <t>ガク</t>
    </rPh>
    <phoneticPr fontId="1"/>
  </si>
  <si>
    <t>X-3の額</t>
    <rPh sb="4" eb="5">
      <t>ガク</t>
    </rPh>
    <phoneticPr fontId="1"/>
  </si>
  <si>
    <t>X-4の額</t>
    <rPh sb="4" eb="5">
      <t>ガク</t>
    </rPh>
    <phoneticPr fontId="1"/>
  </si>
  <si>
    <t>上場会社決定事実</t>
    <rPh sb="0" eb="2">
      <t>ジョウジョウ</t>
    </rPh>
    <rPh sb="2" eb="4">
      <t>ガイシャ</t>
    </rPh>
    <rPh sb="4" eb="6">
      <t>ケッテイ</t>
    </rPh>
    <rPh sb="6" eb="8">
      <t>ジジツ</t>
    </rPh>
    <phoneticPr fontId="1"/>
  </si>
  <si>
    <t>上場会社発生事実</t>
    <rPh sb="0" eb="2">
      <t>ジョウジョウ</t>
    </rPh>
    <rPh sb="2" eb="4">
      <t>ガイシャ</t>
    </rPh>
    <rPh sb="4" eb="6">
      <t>ハッセイ</t>
    </rPh>
    <rPh sb="6" eb="8">
      <t>ジジツ</t>
    </rPh>
    <phoneticPr fontId="1"/>
  </si>
  <si>
    <t>←最終的に非表示</t>
    <rPh sb="1" eb="4">
      <t>サイシュウテキ</t>
    </rPh>
    <rPh sb="5" eb="8">
      <t>ヒヒョウジ</t>
    </rPh>
    <phoneticPr fontId="1"/>
  </si>
  <si>
    <t>上場会社決定事実</t>
    <rPh sb="0" eb="4">
      <t>ジョウジョウガイシャ</t>
    </rPh>
    <rPh sb="4" eb="6">
      <t>ケッテイ</t>
    </rPh>
    <rPh sb="6" eb="8">
      <t>ジジツ</t>
    </rPh>
    <phoneticPr fontId="1"/>
  </si>
  <si>
    <t>上場会社発生事実</t>
    <rPh sb="0" eb="4">
      <t>ジョウジョウガイシャ</t>
    </rPh>
    <rPh sb="4" eb="6">
      <t>ハッセイ</t>
    </rPh>
    <rPh sb="6" eb="8">
      <t>ジジツ</t>
    </rPh>
    <phoneticPr fontId="1"/>
  </si>
  <si>
    <t>親会社株主に帰属する
当期純利益の増減額</t>
    <rPh sb="0" eb="3">
      <t>オヤガイシャ</t>
    </rPh>
    <rPh sb="3" eb="5">
      <t>カブヌシ</t>
    </rPh>
    <rPh sb="6" eb="8">
      <t>キゾク</t>
    </rPh>
    <rPh sb="11" eb="13">
      <t>トウキ</t>
    </rPh>
    <rPh sb="13" eb="16">
      <t>ジュンリエキ</t>
    </rPh>
    <rPh sb="17" eb="20">
      <t>ゾウゲンガク</t>
    </rPh>
    <phoneticPr fontId="1"/>
  </si>
  <si>
    <t>当該事業の譲受けによる
資産の増加額</t>
    <rPh sb="0" eb="2">
      <t>トウガイ</t>
    </rPh>
    <rPh sb="2" eb="4">
      <t>ジギョウ</t>
    </rPh>
    <rPh sb="5" eb="7">
      <t>ユズリウ</t>
    </rPh>
    <rPh sb="12" eb="14">
      <t>シサン</t>
    </rPh>
    <rPh sb="15" eb="17">
      <t>ゾウカ</t>
    </rPh>
    <rPh sb="17" eb="18">
      <t>ガク</t>
    </rPh>
    <phoneticPr fontId="1"/>
  </si>
  <si>
    <t>対象会社の売上高</t>
    <rPh sb="0" eb="2">
      <t>タイショウ</t>
    </rPh>
    <rPh sb="2" eb="4">
      <t>カイシャ</t>
    </rPh>
    <rPh sb="5" eb="7">
      <t>ウリアゲ</t>
    </rPh>
    <rPh sb="7" eb="8">
      <t>ダカ</t>
    </rPh>
    <phoneticPr fontId="1"/>
  </si>
  <si>
    <t>対象会社の経常利益</t>
    <rPh sb="0" eb="2">
      <t>タイショウ</t>
    </rPh>
    <rPh sb="2" eb="4">
      <t>カイシャ</t>
    </rPh>
    <rPh sb="5" eb="7">
      <t>ケイジョウ</t>
    </rPh>
    <rPh sb="7" eb="9">
      <t>リエキ</t>
    </rPh>
    <phoneticPr fontId="1"/>
  </si>
  <si>
    <t>親会社株主に帰属する
当期純利益の減少額</t>
    <rPh sb="0" eb="3">
      <t>オヤガイシャ</t>
    </rPh>
    <rPh sb="3" eb="5">
      <t>カブヌシ</t>
    </rPh>
    <rPh sb="6" eb="8">
      <t>キゾク</t>
    </rPh>
    <rPh sb="11" eb="13">
      <t>トウキ</t>
    </rPh>
    <rPh sb="13" eb="16">
      <t>ジュンリエキ</t>
    </rPh>
    <rPh sb="17" eb="20">
      <t>ゲンショウガク</t>
    </rPh>
    <phoneticPr fontId="1"/>
  </si>
  <si>
    <t>親会社株主に帰属する
当期純利益の増加額</t>
    <rPh sb="0" eb="3">
      <t>オヤガイシャ</t>
    </rPh>
    <rPh sb="3" eb="5">
      <t>カブヌシ</t>
    </rPh>
    <rPh sb="6" eb="8">
      <t>キゾク</t>
    </rPh>
    <rPh sb="11" eb="13">
      <t>トウキ</t>
    </rPh>
    <rPh sb="13" eb="16">
      <t>ジュンリエキ</t>
    </rPh>
    <rPh sb="17" eb="19">
      <t>ゾウカ</t>
    </rPh>
    <rPh sb="19" eb="20">
      <t>ガク</t>
    </rPh>
    <phoneticPr fontId="1"/>
  </si>
  <si>
    <t>対象会社の総資産の
帳簿価額</t>
    <rPh sb="0" eb="2">
      <t>タイショウ</t>
    </rPh>
    <rPh sb="2" eb="4">
      <t>ガイシャ</t>
    </rPh>
    <rPh sb="5" eb="8">
      <t>ソウシサン</t>
    </rPh>
    <rPh sb="10" eb="12">
      <t>チョウボ</t>
    </rPh>
    <rPh sb="12" eb="14">
      <t>カガク</t>
    </rPh>
    <phoneticPr fontId="1"/>
  </si>
  <si>
    <t>休止/廃止の予定日</t>
    <rPh sb="0" eb="2">
      <t>キュウシ</t>
    </rPh>
    <rPh sb="3" eb="5">
      <t>ハイシ</t>
    </rPh>
    <rPh sb="6" eb="9">
      <t>ヨテイビ</t>
    </rPh>
    <phoneticPr fontId="1"/>
  </si>
  <si>
    <t>事業の開始の予定日</t>
    <rPh sb="0" eb="2">
      <t>ジギョウ</t>
    </rPh>
    <phoneticPr fontId="1"/>
  </si>
  <si>
    <t>合理化実施の予定日</t>
    <rPh sb="0" eb="3">
      <t>ゴウリカ</t>
    </rPh>
    <rPh sb="3" eb="5">
      <t>ジッシ</t>
    </rPh>
    <rPh sb="6" eb="9">
      <t>ヨテイビ</t>
    </rPh>
    <phoneticPr fontId="1"/>
  </si>
  <si>
    <t>訴えの提起された日</t>
    <rPh sb="0" eb="1">
      <t>ウッタ</t>
    </rPh>
    <rPh sb="3" eb="5">
      <t>テイキ</t>
    </rPh>
    <rPh sb="8" eb="9">
      <t>ヒ</t>
    </rPh>
    <phoneticPr fontId="1"/>
  </si>
  <si>
    <t>判決等の日</t>
    <rPh sb="0" eb="2">
      <t>ハンケツ</t>
    </rPh>
    <rPh sb="2" eb="3">
      <t>トウ</t>
    </rPh>
    <rPh sb="4" eb="5">
      <t>ヒ</t>
    </rPh>
    <phoneticPr fontId="1"/>
  </si>
  <si>
    <t>申立ての日</t>
    <rPh sb="0" eb="2">
      <t>モウシタ</t>
    </rPh>
    <rPh sb="4" eb="5">
      <t>ヒ</t>
    </rPh>
    <phoneticPr fontId="1"/>
  </si>
  <si>
    <t>裁判等の日</t>
    <rPh sb="0" eb="2">
      <t>サイバン</t>
    </rPh>
    <rPh sb="2" eb="3">
      <t>トウ</t>
    </rPh>
    <rPh sb="4" eb="5">
      <t>ヒ</t>
    </rPh>
    <phoneticPr fontId="1"/>
  </si>
  <si>
    <t>処分を受けた日</t>
    <rPh sb="0" eb="2">
      <t>ショブン</t>
    </rPh>
    <rPh sb="3" eb="4">
      <t>ウ</t>
    </rPh>
    <rPh sb="6" eb="7">
      <t>ヒ</t>
    </rPh>
    <phoneticPr fontId="1"/>
  </si>
  <si>
    <t>取引停止の日</t>
    <rPh sb="0" eb="2">
      <t>トリヒキ</t>
    </rPh>
    <rPh sb="2" eb="4">
      <t>テイシ</t>
    </rPh>
    <rPh sb="5" eb="6">
      <t>ヒ</t>
    </rPh>
    <phoneticPr fontId="1"/>
  </si>
  <si>
    <t>採掘/採取の開始日</t>
    <rPh sb="0" eb="2">
      <t>サイクツ</t>
    </rPh>
    <rPh sb="3" eb="5">
      <t>サイシュ</t>
    </rPh>
    <rPh sb="6" eb="8">
      <t>カイシ</t>
    </rPh>
    <rPh sb="8" eb="9">
      <t>ビ</t>
    </rPh>
    <phoneticPr fontId="1"/>
  </si>
  <si>
    <t>B/S（単体）</t>
    <rPh sb="4" eb="6">
      <t>タンタイ</t>
    </rPh>
    <phoneticPr fontId="15"/>
  </si>
  <si>
    <t>P/L（単体）</t>
    <rPh sb="4" eb="6">
      <t>タンタイ</t>
    </rPh>
    <phoneticPr fontId="15"/>
  </si>
  <si>
    <t>譲渡の予定日</t>
    <rPh sb="0" eb="2">
      <t>ジョウト</t>
    </rPh>
    <rPh sb="3" eb="6">
      <t>ヨテイビ</t>
    </rPh>
    <phoneticPr fontId="1"/>
  </si>
  <si>
    <t>"-"の数</t>
    <phoneticPr fontId="1"/>
  </si>
  <si>
    <t>平均額</t>
    <rPh sb="0" eb="2">
      <t>ヘイキン</t>
    </rPh>
    <rPh sb="2" eb="3">
      <t>ガク</t>
    </rPh>
    <phoneticPr fontId="1"/>
  </si>
  <si>
    <t>会計基準</t>
    <rPh sb="0" eb="2">
      <t>カイケイ</t>
    </rPh>
    <rPh sb="2" eb="4">
      <t>キジュン</t>
    </rPh>
    <phoneticPr fontId="1"/>
  </si>
  <si>
    <t>適時開示項目</t>
    <phoneticPr fontId="15"/>
  </si>
  <si>
    <t>実額/見込額</t>
    <rPh sb="0" eb="2">
      <t>ジツガク</t>
    </rPh>
    <rPh sb="3" eb="5">
      <t>ミコ</t>
    </rPh>
    <rPh sb="5" eb="6">
      <t>ガク</t>
    </rPh>
    <phoneticPr fontId="15"/>
  </si>
  <si>
    <t>業務上の提携又は業務上の提携の解消</t>
    <rPh sb="0" eb="3">
      <t>ギョウムジョウ</t>
    </rPh>
    <rPh sb="4" eb="6">
      <t>テイケイ</t>
    </rPh>
    <rPh sb="6" eb="7">
      <t>マタ</t>
    </rPh>
    <rPh sb="8" eb="11">
      <t>ギョウムジョウ</t>
    </rPh>
    <rPh sb="12" eb="14">
      <t>テイケイ</t>
    </rPh>
    <rPh sb="15" eb="17">
      <t>カイショウ</t>
    </rPh>
    <phoneticPr fontId="1"/>
  </si>
  <si>
    <t>注記（B/S）（F15セル）</t>
    <rPh sb="0" eb="2">
      <t>チュウキ</t>
    </rPh>
    <phoneticPr fontId="1"/>
  </si>
  <si>
    <t>注記（P/L）（I20～I23セル）</t>
    <rPh sb="0" eb="2">
      <t>チュウキ</t>
    </rPh>
    <phoneticPr fontId="1"/>
  </si>
  <si>
    <t>※貸借対照表科目は、分子・分母ともに直前年度の額
※損益計算書科目の分子は、基準となる日の属する年度及び翌年度の額、分母は直前年度の額</t>
    <rPh sb="1" eb="6">
      <t>タイシャクタイショウヒョウ</t>
    </rPh>
    <rPh sb="6" eb="8">
      <t>カモク</t>
    </rPh>
    <rPh sb="10" eb="12">
      <t>ブンシ</t>
    </rPh>
    <rPh sb="13" eb="15">
      <t>ブンボ</t>
    </rPh>
    <rPh sb="18" eb="20">
      <t>チョクゼン</t>
    </rPh>
    <rPh sb="20" eb="22">
      <t>ネンド</t>
    </rPh>
    <rPh sb="23" eb="24">
      <t>ガク</t>
    </rPh>
    <rPh sb="50" eb="51">
      <t>オヨ</t>
    </rPh>
    <rPh sb="63" eb="65">
      <t>ネンド</t>
    </rPh>
    <rPh sb="66" eb="67">
      <t>ガク</t>
    </rPh>
    <phoneticPr fontId="1"/>
  </si>
  <si>
    <t>完全子会社からの事業の全部又は一部の譲受け
※貸借対照表科目の分母は、直前年度の額
※損益計算書科目の分子は、基準となる日の属する年度及び翌年度の額、分母は直前年度の額</t>
  </si>
  <si>
    <t>※貸借対照表科目の分母は、直前年度の額
※損益計算書科目の分子は、基準となる日の属する年度を含む3年度の額、分母は直前年度の額</t>
    <rPh sb="1" eb="6">
      <t>タイシャクタイショウヒョウ</t>
    </rPh>
    <rPh sb="6" eb="8">
      <t>カモク</t>
    </rPh>
    <rPh sb="9" eb="11">
      <t>ブンボ</t>
    </rPh>
    <rPh sb="13" eb="15">
      <t>チョクゼン</t>
    </rPh>
    <rPh sb="15" eb="17">
      <t>ネンド</t>
    </rPh>
    <rPh sb="18" eb="19">
      <t>ガク</t>
    </rPh>
    <rPh sb="46" eb="47">
      <t>フク</t>
    </rPh>
    <rPh sb="49" eb="51">
      <t>ネンド</t>
    </rPh>
    <rPh sb="52" eb="53">
      <t>ガク</t>
    </rPh>
    <rPh sb="59" eb="61">
      <t>ネンド</t>
    </rPh>
    <rPh sb="62" eb="63">
      <t>ガク</t>
    </rPh>
    <phoneticPr fontId="1"/>
  </si>
  <si>
    <t>※損益計算書科目の分子は、基準となる日の属する年度を含む3年度の額、分母は直前年度の額</t>
  </si>
  <si>
    <t>※損益計算書科目の分子は、基準となる日の属する年度を含む3年度の額、分母は直前年度の額</t>
    <rPh sb="26" eb="27">
      <t>フク</t>
    </rPh>
    <rPh sb="29" eb="31">
      <t>ネンド</t>
    </rPh>
    <rPh sb="32" eb="33">
      <t>ガク</t>
    </rPh>
    <rPh sb="39" eb="41">
      <t>ネンド</t>
    </rPh>
    <rPh sb="42" eb="43">
      <t>ガク</t>
    </rPh>
    <phoneticPr fontId="1"/>
  </si>
  <si>
    <t>※訴えの提起の際に開示義務が生じていなくても、該当性の確認が必要となります。
※貸借対照表科目の分母は、直前年度の額
※損益計算書科目の分子は、基準となる日の属する年度を含む3年度の額、分母は直前年度の額</t>
    <rPh sb="1" eb="2">
      <t>ウッタ</t>
    </rPh>
    <rPh sb="4" eb="6">
      <t>テイキ</t>
    </rPh>
    <rPh sb="7" eb="8">
      <t>サイ</t>
    </rPh>
    <rPh sb="9" eb="11">
      <t>カイジ</t>
    </rPh>
    <rPh sb="11" eb="13">
      <t>ギム</t>
    </rPh>
    <rPh sb="14" eb="15">
      <t>ショウ</t>
    </rPh>
    <rPh sb="23" eb="26">
      <t>ガイトウセイ</t>
    </rPh>
    <rPh sb="27" eb="29">
      <t>カクニン</t>
    </rPh>
    <rPh sb="30" eb="32">
      <t>ヒツヨウ</t>
    </rPh>
    <phoneticPr fontId="1"/>
  </si>
  <si>
    <t>※申立てがなされた際に開示義務が生じていなくても、該当性の確認が必要となります。
※損益計算書科目の分子は、基準となる日の属する年度を含む3年度の額、分母は直前年度の額</t>
    <rPh sb="1" eb="3">
      <t>モウシタ</t>
    </rPh>
    <phoneticPr fontId="1"/>
  </si>
  <si>
    <t>※貸借対照表科目の分母は、直前年度の額
※損益計算書科目の分子は、基準となる日の属する年度を含む3年度の額、分母は直前年度の額</t>
    <rPh sb="1" eb="3">
      <t>タイシャク</t>
    </rPh>
    <rPh sb="3" eb="6">
      <t>タイショウヒョウ</t>
    </rPh>
    <rPh sb="6" eb="8">
      <t>カモク</t>
    </rPh>
    <rPh sb="9" eb="11">
      <t>ブンボ</t>
    </rPh>
    <rPh sb="13" eb="15">
      <t>チョクゼン</t>
    </rPh>
    <rPh sb="15" eb="17">
      <t>ネンド</t>
    </rPh>
    <rPh sb="18" eb="19">
      <t>ガク</t>
    </rPh>
    <rPh sb="46" eb="47">
      <t>フク</t>
    </rPh>
    <rPh sb="49" eb="51">
      <t>ネンド</t>
    </rPh>
    <rPh sb="52" eb="53">
      <t>ガク</t>
    </rPh>
    <rPh sb="59" eb="61">
      <t>ネンド</t>
    </rPh>
    <rPh sb="62" eb="63">
      <t>ガク</t>
    </rPh>
    <phoneticPr fontId="1"/>
  </si>
  <si>
    <t>※損益計算書科目の分子は、基準となる日の属する年度を含む3年度の額、分母は直前年度の額</t>
    <rPh sb="13" eb="15">
      <t>キジュン</t>
    </rPh>
    <phoneticPr fontId="1"/>
  </si>
  <si>
    <t>※損益計算書科目の分子は、基準となる日の属する年度を含む3年度の額、分母は直前年度の額</t>
    <rPh sb="13" eb="15">
      <t>キジュン</t>
    </rPh>
    <rPh sb="26" eb="27">
      <t>フク</t>
    </rPh>
    <rPh sb="29" eb="31">
      <t>ネンド</t>
    </rPh>
    <rPh sb="39" eb="41">
      <t>ネンド</t>
    </rPh>
    <rPh sb="42" eb="43">
      <t>ガク</t>
    </rPh>
    <phoneticPr fontId="1"/>
  </si>
  <si>
    <t>※損益計算書科目の分子は、基準となる日の属する年度を含む3年度の額、分母は直前年度の額</t>
    <rPh sb="1" eb="3">
      <t>ソンエキ</t>
    </rPh>
    <rPh sb="3" eb="6">
      <t>ケイサンショ</t>
    </rPh>
    <rPh sb="6" eb="8">
      <t>カモク</t>
    </rPh>
    <rPh sb="9" eb="11">
      <t>ブンシ</t>
    </rPh>
    <rPh sb="13" eb="15">
      <t>キジュン</t>
    </rPh>
    <rPh sb="18" eb="19">
      <t>ビ</t>
    </rPh>
    <rPh sb="20" eb="21">
      <t>ゾク</t>
    </rPh>
    <rPh sb="23" eb="25">
      <t>ネンド</t>
    </rPh>
    <rPh sb="26" eb="27">
      <t>フク</t>
    </rPh>
    <rPh sb="29" eb="31">
      <t>ネンド</t>
    </rPh>
    <rPh sb="32" eb="33">
      <t>ガク</t>
    </rPh>
    <rPh sb="34" eb="36">
      <t>ブンボ</t>
    </rPh>
    <rPh sb="37" eb="39">
      <t>チョクゼン</t>
    </rPh>
    <rPh sb="39" eb="41">
      <t>ネンド</t>
    </rPh>
    <rPh sb="42" eb="43">
      <t>ガク</t>
    </rPh>
    <phoneticPr fontId="1"/>
  </si>
  <si>
    <t>※損益計算書科目の分子は、基準となる日の属する年度を含む3年度の額、分母は直前年度の額</t>
    <rPh sb="13" eb="15">
      <t>キジュン</t>
    </rPh>
    <rPh sb="18" eb="19">
      <t>ヒ</t>
    </rPh>
    <phoneticPr fontId="1"/>
  </si>
  <si>
    <t>※損益計算書科目の分子は、基準となる日の属する年度を含む3年度の額、分母は直前年度の額</t>
    <rPh sb="13" eb="15">
      <t>キジュン</t>
    </rPh>
    <rPh sb="18" eb="19">
      <t>ヒ</t>
    </rPh>
    <rPh sb="26" eb="27">
      <t>フク</t>
    </rPh>
    <rPh sb="29" eb="31">
      <t>ネンド</t>
    </rPh>
    <rPh sb="39" eb="41">
      <t>ネンド</t>
    </rPh>
    <rPh sb="42" eb="43">
      <t>ガク</t>
    </rPh>
    <phoneticPr fontId="1"/>
  </si>
  <si>
    <t>単体の基準（連結財務諸表作成会社）</t>
  </si>
  <si>
    <t>単体の基準（連結財務諸表作成会社）</t>
    <phoneticPr fontId="1"/>
  </si>
  <si>
    <t>利益が少額の場合</t>
    <phoneticPr fontId="1"/>
  </si>
  <si>
    <t>売上高の増減額</t>
    <rPh sb="4" eb="6">
      <t>ゾウゲン</t>
    </rPh>
    <phoneticPr fontId="1"/>
  </si>
  <si>
    <t>子会社等における業務上の提携又は業務上の提携の解消
　【資本提携を伴う場合の追加確認項目】</t>
    <rPh sb="0" eb="4">
      <t>コガイシャトウ</t>
    </rPh>
    <phoneticPr fontId="1"/>
  </si>
  <si>
    <t>※提携を解消する場合は、分子・分母ともに直前年度の額</t>
    <rPh sb="1" eb="3">
      <t>テイケイ</t>
    </rPh>
    <rPh sb="4" eb="6">
      <t>カイショウ</t>
    </rPh>
    <rPh sb="8" eb="10">
      <t>バアイ</t>
    </rPh>
    <rPh sb="12" eb="14">
      <t>ブンシ</t>
    </rPh>
    <rPh sb="15" eb="17">
      <t>ブンボ</t>
    </rPh>
    <rPh sb="20" eb="22">
      <t>チョクゼン</t>
    </rPh>
    <rPh sb="22" eb="24">
      <t>ネンド</t>
    </rPh>
    <rPh sb="25" eb="26">
      <t>ガク</t>
    </rPh>
    <phoneticPr fontId="1"/>
  </si>
  <si>
    <t>対象会社からの仕入高が、直前年度の仕入高総額の10%未満
対象会社に対する売上高が、直前年度の売上高総額の10%未満
対象会社の資本金の額又は出資の額が、上場会社の資本金の額の10%未満
※対象会社とは、孫会社又は新たに孫会社となる会社
※それ以外（新たに子会社等を設立しない場合）は、分子・分母ともに直前年度の額</t>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5">
      <t>マゴガイシャ</t>
    </rPh>
    <rPh sb="105" eb="106">
      <t>マタ</t>
    </rPh>
    <rPh sb="107" eb="108">
      <t>アラ</t>
    </rPh>
    <rPh sb="110" eb="113">
      <t>マゴガイシャ</t>
    </rPh>
    <rPh sb="116" eb="118">
      <t>カイシャ</t>
    </rPh>
    <rPh sb="122" eb="124">
      <t>イガイ</t>
    </rPh>
    <rPh sb="125" eb="126">
      <t>アラ</t>
    </rPh>
    <rPh sb="128" eb="132">
      <t>コガイシャトウ</t>
    </rPh>
    <rPh sb="133" eb="135">
      <t>セツリツ</t>
    </rPh>
    <rPh sb="138" eb="140">
      <t>バアイ</t>
    </rPh>
    <rPh sb="143" eb="145">
      <t>ブンシ</t>
    </rPh>
    <phoneticPr fontId="1"/>
  </si>
  <si>
    <t>業務上の提携又は業務上の提携の解消　※</t>
    <rPh sb="0" eb="3">
      <t>ギョウムジョウ</t>
    </rPh>
    <rPh sb="4" eb="6">
      <t>テイケイ</t>
    </rPh>
    <rPh sb="6" eb="7">
      <t>マタ</t>
    </rPh>
    <rPh sb="8" eb="11">
      <t>ギョウムジョウ</t>
    </rPh>
    <rPh sb="12" eb="14">
      <t>テイケイ</t>
    </rPh>
    <rPh sb="15" eb="17">
      <t>カイショウ</t>
    </rPh>
    <phoneticPr fontId="1"/>
  </si>
  <si>
    <t>子会社等における業務上の提携又は業務上の提携の解消　※</t>
    <rPh sb="0" eb="4">
      <t>コガイシャトウ</t>
    </rPh>
    <rPh sb="8" eb="11">
      <t>ギョウムジョウ</t>
    </rPh>
    <rPh sb="12" eb="14">
      <t>テイケイ</t>
    </rPh>
    <rPh sb="14" eb="15">
      <t>マタ</t>
    </rPh>
    <rPh sb="16" eb="19">
      <t>ギョウムジョウ</t>
    </rPh>
    <rPh sb="20" eb="22">
      <t>テイケイ</t>
    </rPh>
    <rPh sb="23" eb="25">
      <t>カイショウ</t>
    </rPh>
    <phoneticPr fontId="1"/>
  </si>
  <si>
    <t>譲渡の予定日</t>
    <phoneticPr fontId="1"/>
  </si>
  <si>
    <t>譲受けの予定日</t>
    <phoneticPr fontId="1"/>
  </si>
  <si>
    <t>提携／解消の予定日</t>
    <phoneticPr fontId="1"/>
  </si>
  <si>
    <t>※貸借対照表の分母は、直前年度の額
※損益計算書の分子は、基準となる日の属する年度、分母は直前年度の額</t>
    <rPh sb="1" eb="6">
      <t>タイシャクタイショウヒョウ</t>
    </rPh>
    <rPh sb="7" eb="9">
      <t>ブンボ</t>
    </rPh>
    <rPh sb="11" eb="13">
      <t>チョクゼン</t>
    </rPh>
    <rPh sb="13" eb="15">
      <t>ネンド</t>
    </rPh>
    <rPh sb="16" eb="17">
      <t>ガク</t>
    </rPh>
    <rPh sb="19" eb="21">
      <t>ソンエキ</t>
    </rPh>
    <rPh sb="21" eb="24">
      <t>ケイサンショ</t>
    </rPh>
    <rPh sb="25" eb="27">
      <t>ブンシ</t>
    </rPh>
    <rPh sb="36" eb="37">
      <t>ゾク</t>
    </rPh>
    <rPh sb="39" eb="41">
      <t>ネンド</t>
    </rPh>
    <rPh sb="42" eb="44">
      <t>ブンボ</t>
    </rPh>
    <rPh sb="45" eb="47">
      <t>チョクゼン</t>
    </rPh>
    <rPh sb="47" eb="49">
      <t>ネンド</t>
    </rPh>
    <rPh sb="50" eb="51">
      <t>ガク</t>
    </rPh>
    <phoneticPr fontId="1"/>
  </si>
  <si>
    <t>休止/廃止の予定日</t>
    <phoneticPr fontId="1"/>
  </si>
  <si>
    <t>事業の開始の予定日</t>
    <phoneticPr fontId="1"/>
  </si>
  <si>
    <t>合理化実施の予定日</t>
    <phoneticPr fontId="1"/>
  </si>
  <si>
    <t>訴えの提起された日</t>
    <phoneticPr fontId="1"/>
  </si>
  <si>
    <t>判決等の日</t>
    <phoneticPr fontId="1"/>
  </si>
  <si>
    <t>申立ての日</t>
    <phoneticPr fontId="1"/>
  </si>
  <si>
    <t>裁判等の日</t>
    <phoneticPr fontId="1"/>
  </si>
  <si>
    <t>処分を受けた日</t>
    <phoneticPr fontId="1"/>
  </si>
  <si>
    <t>取引停止の日</t>
    <phoneticPr fontId="1"/>
  </si>
  <si>
    <t>※損益計算書科目の分子は、基準となる日の属する年度を含む3年度の額、分母は直前年度の額</t>
    <rPh sb="1" eb="3">
      <t>ソンエキ</t>
    </rPh>
    <rPh sb="3" eb="6">
      <t>ケイサンショ</t>
    </rPh>
    <rPh sb="6" eb="8">
      <t>カモク</t>
    </rPh>
    <rPh sb="9" eb="11">
      <t>ブンシ</t>
    </rPh>
    <rPh sb="13" eb="15">
      <t>キジュン</t>
    </rPh>
    <rPh sb="18" eb="19">
      <t>ヒ</t>
    </rPh>
    <rPh sb="20" eb="21">
      <t>ゾク</t>
    </rPh>
    <rPh sb="23" eb="25">
      <t>ネンド</t>
    </rPh>
    <rPh sb="26" eb="27">
      <t>フク</t>
    </rPh>
    <rPh sb="29" eb="31">
      <t>ネンド</t>
    </rPh>
    <rPh sb="32" eb="33">
      <t>ガク</t>
    </rPh>
    <rPh sb="34" eb="36">
      <t>ブンボ</t>
    </rPh>
    <rPh sb="37" eb="39">
      <t>チョクゼン</t>
    </rPh>
    <rPh sb="39" eb="41">
      <t>ネンド</t>
    </rPh>
    <rPh sb="42" eb="43">
      <t>ガク</t>
    </rPh>
    <phoneticPr fontId="1"/>
  </si>
  <si>
    <t>採掘/採取の開始日</t>
    <phoneticPr fontId="1"/>
  </si>
  <si>
    <r>
      <t xml:space="preserve">完全子会社からの事業の全部又は一部の譲受け
</t>
    </r>
    <r>
      <rPr>
        <sz val="12"/>
        <color theme="1"/>
        <rFont val="ＭＳ Ｐゴシック"/>
        <family val="3"/>
        <charset val="128"/>
        <scheme val="minor"/>
      </rPr>
      <t>※貸借対照表科目の分母は、直前年度の額
※損益計算書科目の分子は、基準となる日の属する年度及び翌年度の額、分母は直前年度の額</t>
    </r>
    <phoneticPr fontId="1"/>
  </si>
  <si>
    <t>（子会社等を設立する場合、）設立の予定日</t>
    <rPh sb="1" eb="4">
      <t>コガイシャ</t>
    </rPh>
    <rPh sb="4" eb="5">
      <t>トウ</t>
    </rPh>
    <rPh sb="6" eb="8">
      <t>セツリツ</t>
    </rPh>
    <rPh sb="10" eb="12">
      <t>バアイ</t>
    </rPh>
    <rPh sb="14" eb="16">
      <t>セツリツ</t>
    </rPh>
    <rPh sb="17" eb="20">
      <t>ヨテイビ</t>
    </rPh>
    <phoneticPr fontId="1"/>
  </si>
  <si>
    <r>
      <rPr>
        <b/>
        <sz val="12"/>
        <color theme="1"/>
        <rFont val="ＭＳ Ｐゴシック"/>
        <family val="3"/>
        <charset val="128"/>
        <scheme val="minor"/>
      </rPr>
      <t xml:space="preserve">提携の相手方に取得される株式の取得価額が、直前年度の連結純資産額・資本金額の10%以下
</t>
    </r>
    <r>
      <rPr>
        <sz val="12"/>
        <color theme="1"/>
        <rFont val="ＭＳ Ｐゴシック"/>
        <family val="3"/>
        <charset val="128"/>
        <scheme val="minor"/>
      </rPr>
      <t>※貸借対照表科目の分母は、直前年度の額</t>
    </r>
    <rPh sb="0" eb="2">
      <t>テイケイ</t>
    </rPh>
    <rPh sb="3" eb="6">
      <t>アイテガタ</t>
    </rPh>
    <rPh sb="7" eb="9">
      <t>シュトク</t>
    </rPh>
    <rPh sb="12" eb="14">
      <t>カブシキ</t>
    </rPh>
    <rPh sb="15" eb="17">
      <t>シュトク</t>
    </rPh>
    <rPh sb="17" eb="19">
      <t>カガク</t>
    </rPh>
    <rPh sb="21" eb="23">
      <t>チョクゼン</t>
    </rPh>
    <rPh sb="23" eb="25">
      <t>ネンド</t>
    </rPh>
    <rPh sb="26" eb="28">
      <t>レンケツ</t>
    </rPh>
    <rPh sb="28" eb="31">
      <t>ジュンシサン</t>
    </rPh>
    <rPh sb="31" eb="32">
      <t>ガク</t>
    </rPh>
    <rPh sb="33" eb="35">
      <t>シホン</t>
    </rPh>
    <rPh sb="35" eb="37">
      <t>キンガク</t>
    </rPh>
    <rPh sb="41" eb="43">
      <t>イカ</t>
    </rPh>
    <rPh sb="45" eb="50">
      <t>タイシャクタイショウヒョウ</t>
    </rPh>
    <rPh sb="50" eb="52">
      <t>カモク</t>
    </rPh>
    <rPh sb="53" eb="55">
      <t>ブンボ</t>
    </rPh>
    <rPh sb="57" eb="59">
      <t>チョクゼン</t>
    </rPh>
    <rPh sb="59" eb="61">
      <t>ネンド</t>
    </rPh>
    <rPh sb="62" eb="63">
      <t>ガク</t>
    </rPh>
    <phoneticPr fontId="1"/>
  </si>
  <si>
    <t>※提携を行う場合は、いずれの分子も基準となる日の属する年度を含む3年度の額、いずれの分母も直前年度の額
※提携を解消する場合は、いずれの分子・分母も直前年度の額</t>
    <rPh sb="1" eb="3">
      <t>テイケイ</t>
    </rPh>
    <rPh sb="4" eb="5">
      <t>オコナ</t>
    </rPh>
    <rPh sb="6" eb="8">
      <t>バアイ</t>
    </rPh>
    <rPh sb="14" eb="16">
      <t>ブンシ</t>
    </rPh>
    <rPh sb="24" eb="25">
      <t>ゾク</t>
    </rPh>
    <rPh sb="27" eb="29">
      <t>ネンド</t>
    </rPh>
    <rPh sb="30" eb="31">
      <t>フク</t>
    </rPh>
    <rPh sb="33" eb="35">
      <t>ネンド</t>
    </rPh>
    <rPh sb="36" eb="37">
      <t>ガク</t>
    </rPh>
    <rPh sb="42" eb="44">
      <t>ブンボ</t>
    </rPh>
    <rPh sb="45" eb="47">
      <t>チョクゼン</t>
    </rPh>
    <rPh sb="47" eb="49">
      <t>ネンド</t>
    </rPh>
    <rPh sb="50" eb="51">
      <t>ガク</t>
    </rPh>
    <rPh sb="53" eb="55">
      <t>テイケイ</t>
    </rPh>
    <rPh sb="56" eb="58">
      <t>カイショウ</t>
    </rPh>
    <rPh sb="60" eb="62">
      <t>バアイ</t>
    </rPh>
    <rPh sb="68" eb="70">
      <t>ブンシ</t>
    </rPh>
    <rPh sb="71" eb="73">
      <t>ブンボ</t>
    </rPh>
    <rPh sb="74" eb="76">
      <t>チョクゼン</t>
    </rPh>
    <rPh sb="76" eb="78">
      <t>ネンド</t>
    </rPh>
    <rPh sb="79" eb="80">
      <t>ガク</t>
    </rPh>
    <phoneticPr fontId="1"/>
  </si>
  <si>
    <t>（孫会社を設立する場合、）設立の予定日</t>
    <rPh sb="1" eb="2">
      <t>マゴ</t>
    </rPh>
    <rPh sb="2" eb="4">
      <t>カイシャ</t>
    </rPh>
    <rPh sb="5" eb="7">
      <t>セツリツ</t>
    </rPh>
    <rPh sb="9" eb="11">
      <t>バアイ</t>
    </rPh>
    <rPh sb="13" eb="15">
      <t>セツリツ</t>
    </rPh>
    <rPh sb="16" eb="19">
      <t>ヨテイビ</t>
    </rPh>
    <phoneticPr fontId="1"/>
  </si>
  <si>
    <t>株式又は持分の
取得価額/帳簿価額</t>
    <rPh sb="0" eb="2">
      <t>カブシキ</t>
    </rPh>
    <rPh sb="2" eb="3">
      <t>マタ</t>
    </rPh>
    <rPh sb="4" eb="5">
      <t>モ</t>
    </rPh>
    <rPh sb="5" eb="6">
      <t>ブン</t>
    </rPh>
    <rPh sb="8" eb="10">
      <t>シュトク</t>
    </rPh>
    <rPh sb="10" eb="12">
      <t>カガク</t>
    </rPh>
    <rPh sb="13" eb="15">
      <t>チョウボ</t>
    </rPh>
    <rPh sb="15" eb="17">
      <t>カガク</t>
    </rPh>
    <phoneticPr fontId="1"/>
  </si>
  <si>
    <t>株式又は持分の
取得価額/帳簿価額</t>
    <rPh sb="0" eb="2">
      <t>カブシキ</t>
    </rPh>
    <rPh sb="2" eb="3">
      <t>マタ</t>
    </rPh>
    <rPh sb="4" eb="6">
      <t>モチブン</t>
    </rPh>
    <rPh sb="8" eb="10">
      <t>シュトク</t>
    </rPh>
    <rPh sb="10" eb="12">
      <t>カガク</t>
    </rPh>
    <rPh sb="13" eb="15">
      <t>チョウボ</t>
    </rPh>
    <rPh sb="15" eb="17">
      <t>カガク</t>
    </rPh>
    <phoneticPr fontId="1"/>
  </si>
  <si>
    <t>訴訟の提起又は判決等
　【判決があった場合、訴訟の全部又は一部が完結した場合】</t>
    <rPh sb="0" eb="2">
      <t>ソショウ</t>
    </rPh>
    <rPh sb="3" eb="5">
      <t>テイキ</t>
    </rPh>
    <rPh sb="5" eb="6">
      <t>マタ</t>
    </rPh>
    <rPh sb="7" eb="10">
      <t>ハンケツトウ</t>
    </rPh>
    <rPh sb="13" eb="15">
      <t>ハンケツ</t>
    </rPh>
    <rPh sb="19" eb="21">
      <t>バアイ</t>
    </rPh>
    <rPh sb="22" eb="24">
      <t>ソショウ</t>
    </rPh>
    <rPh sb="25" eb="27">
      <t>ゼンブ</t>
    </rPh>
    <rPh sb="27" eb="28">
      <t>マタ</t>
    </rPh>
    <rPh sb="29" eb="31">
      <t>イチブ</t>
    </rPh>
    <rPh sb="32" eb="34">
      <t>カンケツ</t>
    </rPh>
    <rPh sb="36" eb="38">
      <t>バアイ</t>
    </rPh>
    <phoneticPr fontId="1"/>
  </si>
  <si>
    <t>仮処分命令の申立て又は決定等
　【裁判があった場合、申立てに係る手続の全部又は一部が完結した場合】</t>
    <rPh sb="0" eb="3">
      <t>カリショブン</t>
    </rPh>
    <rPh sb="3" eb="5">
      <t>メイレイ</t>
    </rPh>
    <rPh sb="6" eb="8">
      <t>モウシタ</t>
    </rPh>
    <rPh sb="9" eb="10">
      <t>マタ</t>
    </rPh>
    <rPh sb="11" eb="14">
      <t>ケッテイトウ</t>
    </rPh>
    <rPh sb="17" eb="19">
      <t>サイバン</t>
    </rPh>
    <rPh sb="23" eb="25">
      <t>バアイ</t>
    </rPh>
    <rPh sb="26" eb="28">
      <t>モウシタ</t>
    </rPh>
    <rPh sb="30" eb="31">
      <t>カカ</t>
    </rPh>
    <rPh sb="32" eb="34">
      <t>テツヅ</t>
    </rPh>
    <rPh sb="35" eb="37">
      <t>ゼンブ</t>
    </rPh>
    <rPh sb="37" eb="38">
      <t>マタ</t>
    </rPh>
    <rPh sb="39" eb="41">
      <t>イチブ</t>
    </rPh>
    <rPh sb="42" eb="44">
      <t>カンケツ</t>
    </rPh>
    <rPh sb="46" eb="48">
      <t>バアイ</t>
    </rPh>
    <phoneticPr fontId="1"/>
  </si>
  <si>
    <t>子会社等における訴訟の提起又は判決等
　【判決があった場合、訴訟の全部又は一部が完結した場合】</t>
    <rPh sb="0" eb="4">
      <t>コガイシャトウ</t>
    </rPh>
    <rPh sb="8" eb="10">
      <t>ソショウ</t>
    </rPh>
    <rPh sb="11" eb="13">
      <t>テイキ</t>
    </rPh>
    <rPh sb="13" eb="14">
      <t>マタ</t>
    </rPh>
    <rPh sb="15" eb="18">
      <t>ハンケツトウ</t>
    </rPh>
    <rPh sb="21" eb="23">
      <t>ハンケツ</t>
    </rPh>
    <rPh sb="27" eb="29">
      <t>バアイ</t>
    </rPh>
    <rPh sb="30" eb="32">
      <t>ソショウ</t>
    </rPh>
    <rPh sb="33" eb="35">
      <t>ゼンブ</t>
    </rPh>
    <rPh sb="35" eb="36">
      <t>マタ</t>
    </rPh>
    <rPh sb="37" eb="39">
      <t>イチブ</t>
    </rPh>
    <rPh sb="40" eb="42">
      <t>カンケツ</t>
    </rPh>
    <rPh sb="44" eb="46">
      <t>バアイ</t>
    </rPh>
    <phoneticPr fontId="1"/>
  </si>
  <si>
    <t>子会社等における仮処分命令の申立て又は決定等
　【裁判があった場合、申立てに係る手続の全部又は一部が完結した場合】</t>
    <rPh sb="0" eb="4">
      <t>コガイシャトウ</t>
    </rPh>
    <rPh sb="8" eb="11">
      <t>カリショブン</t>
    </rPh>
    <rPh sb="11" eb="13">
      <t>メイレイ</t>
    </rPh>
    <rPh sb="14" eb="16">
      <t>モウシタ</t>
    </rPh>
    <rPh sb="17" eb="18">
      <t>マタ</t>
    </rPh>
    <rPh sb="19" eb="22">
      <t>ケッテイトウ</t>
    </rPh>
    <rPh sb="25" eb="27">
      <t>サイバン</t>
    </rPh>
    <rPh sb="31" eb="33">
      <t>バアイ</t>
    </rPh>
    <rPh sb="34" eb="36">
      <t>モウシタ</t>
    </rPh>
    <rPh sb="38" eb="39">
      <t>カカ</t>
    </rPh>
    <rPh sb="40" eb="42">
      <t>テツヅ</t>
    </rPh>
    <rPh sb="43" eb="45">
      <t>ゼンブ</t>
    </rPh>
    <rPh sb="45" eb="46">
      <t>マタ</t>
    </rPh>
    <rPh sb="47" eb="49">
      <t>イチブ</t>
    </rPh>
    <rPh sb="50" eb="52">
      <t>カンケツ</t>
    </rPh>
    <rPh sb="54" eb="56">
      <t>バアイ</t>
    </rPh>
    <phoneticPr fontId="1"/>
  </si>
  <si>
    <t>※貸借対照表科目の分母は、直前年度の額
※損益計算書の分子は、基準となる日の属する年度、分母は直前年度の額</t>
    <rPh sb="1" eb="3">
      <t>タイシャク</t>
    </rPh>
    <rPh sb="3" eb="6">
      <t>タイショウヒョウ</t>
    </rPh>
    <rPh sb="6" eb="8">
      <t>カモク</t>
    </rPh>
    <rPh sb="9" eb="11">
      <t>ブンボ</t>
    </rPh>
    <rPh sb="13" eb="15">
      <t>チョクゼン</t>
    </rPh>
    <rPh sb="15" eb="17">
      <t>ネンド</t>
    </rPh>
    <rPh sb="18" eb="19">
      <t>ガク</t>
    </rPh>
    <rPh sb="21" eb="23">
      <t>ソンエキ</t>
    </rPh>
    <rPh sb="23" eb="26">
      <t>ケイサンショ</t>
    </rPh>
    <rPh sb="27" eb="29">
      <t>ブンシ</t>
    </rPh>
    <rPh sb="31" eb="33">
      <t>キジュン</t>
    </rPh>
    <rPh sb="36" eb="37">
      <t>ヒ</t>
    </rPh>
    <rPh sb="38" eb="39">
      <t>ゾク</t>
    </rPh>
    <rPh sb="41" eb="43">
      <t>ネンド</t>
    </rPh>
    <rPh sb="44" eb="46">
      <t>ブンボ</t>
    </rPh>
    <rPh sb="47" eb="49">
      <t>チョクゼン</t>
    </rPh>
    <rPh sb="49" eb="51">
      <t>ネンド</t>
    </rPh>
    <rPh sb="52" eb="53">
      <t>ガク</t>
    </rPh>
    <phoneticPr fontId="1"/>
  </si>
  <si>
    <t>※貸借対照表科目の分母は、直前年度の額
※損益計算書科目の分子は、基準となる日の属する年度、分母は直前年度の額</t>
    <rPh sb="6" eb="8">
      <t>カモク</t>
    </rPh>
    <rPh sb="26" eb="28">
      <t>カモク</t>
    </rPh>
    <phoneticPr fontId="1"/>
  </si>
  <si>
    <t>（参考）特例適用時</t>
    <rPh sb="1" eb="3">
      <t>サンコウ</t>
    </rPh>
    <rPh sb="4" eb="6">
      <t>トクレイ</t>
    </rPh>
    <rPh sb="6" eb="8">
      <t>テキヨウ</t>
    </rPh>
    <rPh sb="8" eb="9">
      <t>ジ</t>
    </rPh>
    <phoneticPr fontId="15"/>
  </si>
  <si>
    <t>基準額</t>
    <rPh sb="0" eb="2">
      <t>キジュン</t>
    </rPh>
    <rPh sb="2" eb="3">
      <t>ガク</t>
    </rPh>
    <phoneticPr fontId="1"/>
  </si>
  <si>
    <t>(売上高)</t>
    <rPh sb="1" eb="3">
      <t>ウリアゲ</t>
    </rPh>
    <rPh sb="3" eb="4">
      <t>ダカ</t>
    </rPh>
    <phoneticPr fontId="1"/>
  </si>
  <si>
    <t>開示要否の検討にあたりご不明点ございましたら、東証の貴社担当者までご連絡ください。</t>
    <rPh sb="0" eb="2">
      <t>カイジ</t>
    </rPh>
    <rPh sb="2" eb="4">
      <t>ヨウヒ</t>
    </rPh>
    <rPh sb="5" eb="7">
      <t>ケントウ</t>
    </rPh>
    <rPh sb="12" eb="14">
      <t>フメイ</t>
    </rPh>
    <rPh sb="14" eb="15">
      <t>テン</t>
    </rPh>
    <rPh sb="23" eb="25">
      <t>トウショウ</t>
    </rPh>
    <rPh sb="28" eb="30">
      <t>タントウ</t>
    </rPh>
    <rPh sb="30" eb="31">
      <t>シャ</t>
    </rPh>
    <rPh sb="34" eb="36">
      <t>レンラク</t>
    </rPh>
    <phoneticPr fontId="1"/>
  </si>
  <si>
    <t>上場会社で決定した日に開示が必要です。開示時期の誤認にご注意ください。</t>
    <rPh sb="0" eb="2">
      <t>ジョウジョウ</t>
    </rPh>
    <rPh sb="2" eb="4">
      <t>カイシャ</t>
    </rPh>
    <rPh sb="5" eb="7">
      <t>ケッテイ</t>
    </rPh>
    <rPh sb="9" eb="10">
      <t>ビ</t>
    </rPh>
    <rPh sb="11" eb="13">
      <t>カイジ</t>
    </rPh>
    <rPh sb="14" eb="16">
      <t>ヒツヨウ</t>
    </rPh>
    <rPh sb="19" eb="21">
      <t>カイジ</t>
    </rPh>
    <rPh sb="21" eb="23">
      <t>ジキ</t>
    </rPh>
    <rPh sb="24" eb="26">
      <t>ゴニン</t>
    </rPh>
    <rPh sb="28" eb="30">
      <t>チュウイ</t>
    </rPh>
    <phoneticPr fontId="1"/>
  </si>
  <si>
    <t>契約締結日や譲渡日又は取得日等ではなく、上場会社で決定した日に開示を行う必要があります。</t>
    <rPh sb="0" eb="2">
      <t>ケイヤク</t>
    </rPh>
    <rPh sb="2" eb="4">
      <t>テイケツ</t>
    </rPh>
    <rPh sb="6" eb="8">
      <t>ジョウト</t>
    </rPh>
    <rPh sb="8" eb="9">
      <t>ビ</t>
    </rPh>
    <rPh sb="9" eb="10">
      <t>マタ</t>
    </rPh>
    <rPh sb="11" eb="13">
      <t>シュトク</t>
    </rPh>
    <rPh sb="13" eb="14">
      <t>ビ</t>
    </rPh>
    <rPh sb="14" eb="15">
      <t>ナド</t>
    </rPh>
    <phoneticPr fontId="1"/>
  </si>
  <si>
    <t>株主総会での承認日ではなく、上場会社で決定した日に開示を行う必要があります。</t>
    <rPh sb="0" eb="2">
      <t>カブヌシ</t>
    </rPh>
    <rPh sb="2" eb="4">
      <t>ソウカイ</t>
    </rPh>
    <rPh sb="6" eb="8">
      <t>ショウニン</t>
    </rPh>
    <rPh sb="8" eb="9">
      <t>ビ</t>
    </rPh>
    <phoneticPr fontId="1"/>
  </si>
  <si>
    <t>※株式交換、株式移転、株式交付、合併、会社分割が対象。</t>
    <rPh sb="1" eb="3">
      <t>カブシキ</t>
    </rPh>
    <rPh sb="3" eb="5">
      <t>コウカン</t>
    </rPh>
    <rPh sb="6" eb="8">
      <t>カブシキ</t>
    </rPh>
    <rPh sb="8" eb="10">
      <t>イテン</t>
    </rPh>
    <rPh sb="11" eb="13">
      <t>カブシキ</t>
    </rPh>
    <rPh sb="13" eb="15">
      <t>コウフ</t>
    </rPh>
    <rPh sb="16" eb="18">
      <t>ガッペイ</t>
    </rPh>
    <rPh sb="19" eb="21">
      <t>カイシャ</t>
    </rPh>
    <rPh sb="21" eb="23">
      <t>ブンカツ</t>
    </rPh>
    <rPh sb="24" eb="26">
      <t>タイショウ</t>
    </rPh>
    <phoneticPr fontId="1"/>
  </si>
  <si>
    <t>※株式交換、株式移転、株式交付、合併、会社分割が対象です。
※いずれの分母も、直前年度の額</t>
    <rPh sb="1" eb="3">
      <t>カブシキ</t>
    </rPh>
    <rPh sb="3" eb="5">
      <t>コウカン</t>
    </rPh>
    <rPh sb="6" eb="8">
      <t>カブシキ</t>
    </rPh>
    <rPh sb="8" eb="10">
      <t>イテン</t>
    </rPh>
    <rPh sb="11" eb="13">
      <t>カブシキ</t>
    </rPh>
    <rPh sb="13" eb="15">
      <t>コウフ</t>
    </rPh>
    <rPh sb="16" eb="18">
      <t>ガッペイ</t>
    </rPh>
    <rPh sb="19" eb="21">
      <t>カイシャ</t>
    </rPh>
    <rPh sb="21" eb="23">
      <t>ブンカツ</t>
    </rPh>
    <rPh sb="24" eb="26">
      <t>タイショウ</t>
    </rPh>
    <rPh sb="35" eb="37">
      <t>ブンボ</t>
    </rPh>
    <rPh sb="39" eb="41">
      <t>チョクゼン</t>
    </rPh>
    <rPh sb="41" eb="43">
      <t>ネンド</t>
    </rPh>
    <rPh sb="44" eb="45">
      <t>ガク</t>
    </rPh>
    <phoneticPr fontId="1"/>
  </si>
  <si>
    <t>主要株主等の異動についても開示が必要になる可能性がありますので、取得後の議決権比率を確認してください。</t>
    <phoneticPr fontId="1"/>
  </si>
  <si>
    <t>発行する株式、処分する自己株式、発行する新株予約権、処分する自己新株予約権を引き受ける者の募集又は株式、新株予約権の売出し</t>
    <phoneticPr fontId="1"/>
  </si>
  <si>
    <t>※ 　軽微基準の各項目の数値に下線を付した項目については、連結財務諸表提出会社であっても、単体の勘定科目への該当性の確認も必要となります（ただし、上場会社が特定上場会社等に該当する場合を除きます。）。</t>
    <rPh sb="3" eb="5">
      <t>ケイビ</t>
    </rPh>
    <rPh sb="5" eb="7">
      <t>キジュン</t>
    </rPh>
    <rPh sb="8" eb="11">
      <t>カクコウモク</t>
    </rPh>
    <rPh sb="12" eb="14">
      <t>スウチ</t>
    </rPh>
    <rPh sb="15" eb="17">
      <t>カセン</t>
    </rPh>
    <rPh sb="18" eb="19">
      <t>フ</t>
    </rPh>
    <rPh sb="21" eb="23">
      <t>コウモク</t>
    </rPh>
    <rPh sb="29" eb="31">
      <t>レンケツ</t>
    </rPh>
    <rPh sb="31" eb="33">
      <t>ザイム</t>
    </rPh>
    <rPh sb="33" eb="35">
      <t>ショヒョウ</t>
    </rPh>
    <rPh sb="35" eb="37">
      <t>テイシュツ</t>
    </rPh>
    <rPh sb="37" eb="39">
      <t>ガイシャ</t>
    </rPh>
    <rPh sb="45" eb="47">
      <t>タンタイ</t>
    </rPh>
    <rPh sb="48" eb="50">
      <t>カンジョウ</t>
    </rPh>
    <rPh sb="50" eb="52">
      <t>カモク</t>
    </rPh>
    <rPh sb="54" eb="57">
      <t>ガイトウセイ</t>
    </rPh>
    <rPh sb="58" eb="60">
      <t>カクニン</t>
    </rPh>
    <rPh sb="61" eb="63">
      <t>ヒツヨウ</t>
    </rPh>
    <phoneticPr fontId="1"/>
  </si>
  <si>
    <t>比率</t>
    <rPh sb="0" eb="2">
      <t>ヒリツ</t>
    </rPh>
    <phoneticPr fontId="1"/>
  </si>
  <si>
    <t>固定資産</t>
    <phoneticPr fontId="1"/>
  </si>
  <si>
    <t>純資産</t>
    <phoneticPr fontId="1"/>
  </si>
  <si>
    <t>資本金</t>
    <phoneticPr fontId="1"/>
  </si>
  <si>
    <t>※単体基準（連結財務諸表作成会社の場合）</t>
    <rPh sb="17" eb="19">
      <t>バアイ</t>
    </rPh>
    <phoneticPr fontId="1"/>
  </si>
  <si>
    <t>直前年度末日額</t>
    <phoneticPr fontId="1"/>
  </si>
  <si>
    <t>売上高</t>
    <rPh sb="0" eb="3">
      <t>ウリアゲダカ</t>
    </rPh>
    <phoneticPr fontId="1"/>
  </si>
  <si>
    <t>【A】・・・</t>
    <phoneticPr fontId="1"/>
  </si>
  <si>
    <t>【B】・・・</t>
    <phoneticPr fontId="1"/>
  </si>
  <si>
    <t>【C】・・・</t>
    <phoneticPr fontId="1"/>
  </si>
  <si>
    <t>【D】・・・</t>
    <phoneticPr fontId="1"/>
  </si>
  <si>
    <t>step１ 連結財務諸表の作成有無</t>
    <rPh sb="6" eb="8">
      <t>レンケツ</t>
    </rPh>
    <rPh sb="8" eb="10">
      <t>ザイム</t>
    </rPh>
    <rPh sb="10" eb="12">
      <t>ショヒョウ</t>
    </rPh>
    <rPh sb="13" eb="15">
      <t>サクセイ</t>
    </rPh>
    <rPh sb="15" eb="17">
      <t>ウム</t>
    </rPh>
    <phoneticPr fontId="1"/>
  </si>
  <si>
    <t>step３　「利益が少額の場合の開示基準の特例」の適用</t>
    <rPh sb="7" eb="9">
      <t>リエキ</t>
    </rPh>
    <rPh sb="10" eb="12">
      <t>ショウガク</t>
    </rPh>
    <rPh sb="13" eb="15">
      <t>バアイ</t>
    </rPh>
    <rPh sb="16" eb="20">
      <t>カイジキジュン</t>
    </rPh>
    <rPh sb="21" eb="23">
      <t>トクレイ</t>
    </rPh>
    <rPh sb="25" eb="27">
      <t>テキヨウ</t>
    </rPh>
    <phoneticPr fontId="1"/>
  </si>
  <si>
    <t>軽微基準額</t>
    <rPh sb="0" eb="4">
      <t>ケイビキジュン</t>
    </rPh>
    <rPh sb="4" eb="5">
      <t>ガク</t>
    </rPh>
    <phoneticPr fontId="1"/>
  </si>
  <si>
    <t>※利益が少額の場合の開示基準の特例</t>
    <rPh sb="1" eb="3">
      <t>リエキ</t>
    </rPh>
    <rPh sb="15" eb="17">
      <t>トクレイ</t>
    </rPh>
    <phoneticPr fontId="1"/>
  </si>
  <si>
    <t>直前年度額</t>
    <rPh sb="0" eb="2">
      <t>チョクゼン</t>
    </rPh>
    <rPh sb="2" eb="4">
      <t>ネンド</t>
    </rPh>
    <rPh sb="4" eb="5">
      <t>ガク</t>
    </rPh>
    <phoneticPr fontId="1"/>
  </si>
  <si>
    <t>直前年度額</t>
    <phoneticPr fontId="1"/>
  </si>
  <si>
    <t>step２　直前年度の数値データ入力</t>
    <rPh sb="6" eb="8">
      <t>チョクゼン</t>
    </rPh>
    <rPh sb="8" eb="10">
      <t>ニュウリョク</t>
    </rPh>
    <phoneticPr fontId="1"/>
  </si>
  <si>
    <t>貸借対照表（B/S）関係</t>
    <rPh sb="0" eb="5">
      <t>タイシャクタイショウヒョウ</t>
    </rPh>
    <rPh sb="10" eb="12">
      <t>カンケイ</t>
    </rPh>
    <phoneticPr fontId="1"/>
  </si>
  <si>
    <t>②個別財務諸表データ（連結財務諸表作成会社のみ）</t>
    <rPh sb="1" eb="3">
      <t>コベツ</t>
    </rPh>
    <rPh sb="3" eb="5">
      <t>ザイム</t>
    </rPh>
    <rPh sb="5" eb="7">
      <t>ショヒョウ</t>
    </rPh>
    <rPh sb="11" eb="13">
      <t>レンケツ</t>
    </rPh>
    <rPh sb="13" eb="17">
      <t>ザイムショヒョウ</t>
    </rPh>
    <rPh sb="17" eb="19">
      <t>サクセイ</t>
    </rPh>
    <rPh sb="19" eb="21">
      <t>カイシャ</t>
    </rPh>
    <phoneticPr fontId="1"/>
  </si>
  <si>
    <t>③　「利益が少額の場合の開示基準の特例」の該非【自動判定】</t>
    <rPh sb="24" eb="26">
      <t>ジドウ</t>
    </rPh>
    <rPh sb="26" eb="28">
      <t>ハンテイ</t>
    </rPh>
    <phoneticPr fontId="1"/>
  </si>
  <si>
    <t>・直前年度の（連結）経常利益額【A】が同年度の（連結）売上高の２％【B】に満たない場合</t>
    <rPh sb="1" eb="3">
      <t>チョクゼン</t>
    </rPh>
    <rPh sb="3" eb="5">
      <t>ネンド</t>
    </rPh>
    <rPh sb="7" eb="9">
      <t>レンケツ</t>
    </rPh>
    <rPh sb="10" eb="14">
      <t>ケイツネリエキ</t>
    </rPh>
    <rPh sb="14" eb="15">
      <t>ガク</t>
    </rPh>
    <rPh sb="19" eb="20">
      <t>ドウ</t>
    </rPh>
    <rPh sb="24" eb="26">
      <t>レンケツ</t>
    </rPh>
    <rPh sb="27" eb="30">
      <t>ウリアゲダカ</t>
    </rPh>
    <rPh sb="37" eb="38">
      <t>ミ</t>
    </rPh>
    <rPh sb="41" eb="43">
      <t>バアイ</t>
    </rPh>
    <phoneticPr fontId="1"/>
  </si>
  <si>
    <t>経常利益に係る判定</t>
    <rPh sb="5" eb="6">
      <t>カカ</t>
    </rPh>
    <rPh sb="7" eb="9">
      <t>ハンテイ</t>
    </rPh>
    <phoneticPr fontId="1"/>
  </si>
  <si>
    <t>当期純利益に係る判定</t>
    <rPh sb="0" eb="5">
      <t>トウキジュンリエキ</t>
    </rPh>
    <rPh sb="6" eb="7">
      <t>カカ</t>
    </rPh>
    <rPh sb="8" eb="10">
      <t>ハンテイ</t>
    </rPh>
    <phoneticPr fontId="1"/>
  </si>
  <si>
    <t>５期</t>
    <rPh sb="1" eb="2">
      <t>キ</t>
    </rPh>
    <phoneticPr fontId="1"/>
  </si>
  <si>
    <t>経常利益</t>
    <rPh sb="0" eb="4">
      <t>ケイジョウリエキ</t>
    </rPh>
    <phoneticPr fontId="1"/>
  </si>
  <si>
    <t>当期純利益</t>
    <rPh sb="0" eb="5">
      <t>トウキジュンリエキ</t>
    </rPh>
    <phoneticPr fontId="1"/>
  </si>
  <si>
    <t>平均</t>
    <rPh sb="0" eb="2">
      <t>ヘイキン</t>
    </rPh>
    <phoneticPr fontId="1"/>
  </si>
  <si>
    <t>自己株式取得による総議決権数の減少に伴い、既存株主の議決権比率が増加し、「主要株主又は主要株主である筆頭株主の異動」又は「親会社の異動、支配株主（親会社を除く。）の異動又はその他の関係会社の異動」の開示が必要になる場合があります。</t>
    <rPh sb="10" eb="13">
      <t>ギケツケン</t>
    </rPh>
    <phoneticPr fontId="1"/>
  </si>
  <si>
    <t>譲渡又は取得の決定日に開示を行う必要があります。臨時報告書の提出と合わせて適時開示を行えばよいと誤解していた事例や取得対価の払込みの完了時点で開示すればよいと誤解していた事例も見られますので注意してください。</t>
    <rPh sb="59" eb="61">
      <t>タイカ</t>
    </rPh>
    <phoneticPr fontId="1"/>
  </si>
  <si>
    <t>その他上場会社の運用、業務若しくは財産又は当該上場株券等に関する重要な事項</t>
    <rPh sb="2" eb="3">
      <t>タ</t>
    </rPh>
    <rPh sb="3" eb="7">
      <t>ジョウジョウカイシャ</t>
    </rPh>
    <rPh sb="8" eb="10">
      <t>ウンヨウ</t>
    </rPh>
    <rPh sb="11" eb="13">
      <t>ギョウム</t>
    </rPh>
    <rPh sb="13" eb="14">
      <t>モ</t>
    </rPh>
    <rPh sb="17" eb="19">
      <t>ザイサン</t>
    </rPh>
    <rPh sb="19" eb="20">
      <t>マタ</t>
    </rPh>
    <rPh sb="21" eb="23">
      <t>トウガイ</t>
    </rPh>
    <rPh sb="23" eb="27">
      <t>ジョウジョウカブケン</t>
    </rPh>
    <rPh sb="27" eb="28">
      <t>トウ</t>
    </rPh>
    <rPh sb="29" eb="30">
      <t>カン</t>
    </rPh>
    <rPh sb="32" eb="34">
      <t>ジュウヨウ</t>
    </rPh>
    <rPh sb="35" eb="37">
      <t>ジコウ</t>
    </rPh>
    <phoneticPr fontId="1"/>
  </si>
  <si>
    <t>その他上場会社の運営、業務若しくは財産又は当該上場株券等に関する重要な事実</t>
    <rPh sb="2" eb="7">
      <t>タジョウジョウカイシャ</t>
    </rPh>
    <rPh sb="8" eb="10">
      <t>ウンエイ</t>
    </rPh>
    <rPh sb="11" eb="13">
      <t>ギョウム</t>
    </rPh>
    <rPh sb="13" eb="14">
      <t>モ</t>
    </rPh>
    <rPh sb="17" eb="19">
      <t>ザイサン</t>
    </rPh>
    <rPh sb="19" eb="20">
      <t>マタ</t>
    </rPh>
    <rPh sb="21" eb="23">
      <t>トウガイ</t>
    </rPh>
    <rPh sb="23" eb="25">
      <t>ジョウジョウ</t>
    </rPh>
    <rPh sb="25" eb="27">
      <t>カブケン</t>
    </rPh>
    <rPh sb="27" eb="28">
      <t>トウ</t>
    </rPh>
    <rPh sb="29" eb="30">
      <t>カン</t>
    </rPh>
    <rPh sb="32" eb="34">
      <t>ジュウヨウ</t>
    </rPh>
    <rPh sb="35" eb="37">
      <t>ジジツ</t>
    </rPh>
    <phoneticPr fontId="1"/>
  </si>
  <si>
    <t>業績予想に織り込まれているかどうかにかかわらず開示の要否を判断する必要があります。</t>
    <rPh sb="0" eb="4">
      <t>ギョウセキヨソウ</t>
    </rPh>
    <rPh sb="5" eb="6">
      <t>オ</t>
    </rPh>
    <rPh sb="7" eb="8">
      <t>コ</t>
    </rPh>
    <phoneticPr fontId="1"/>
  </si>
  <si>
    <t>開示内容による影響が業績予想に織り込まれている場合であっても、当該事項の決定による影響の見込額自体が開示の目安額を超えている場合は適時開示が必要となります。なお、経営成績等に与える影響の程度を踏まえて、業績予想値を新たに算出した場合には、「業績予想の修正等」の開示が必要となることも考えられます。</t>
    <rPh sb="0" eb="2">
      <t>カイジ</t>
    </rPh>
    <rPh sb="2" eb="4">
      <t>ナイヨウ</t>
    </rPh>
    <rPh sb="7" eb="9">
      <t>エイキョウ</t>
    </rPh>
    <rPh sb="10" eb="14">
      <t>ギョウセキヨソウ</t>
    </rPh>
    <rPh sb="15" eb="16">
      <t>オ</t>
    </rPh>
    <rPh sb="17" eb="18">
      <t>コ</t>
    </rPh>
    <rPh sb="23" eb="25">
      <t>バアイ</t>
    </rPh>
    <rPh sb="31" eb="33">
      <t>トウガイ</t>
    </rPh>
    <rPh sb="33" eb="35">
      <t>ジコウ</t>
    </rPh>
    <rPh sb="36" eb="38">
      <t>ケッテイ</t>
    </rPh>
    <rPh sb="41" eb="43">
      <t>エイキョウ</t>
    </rPh>
    <rPh sb="44" eb="46">
      <t>ミコ</t>
    </rPh>
    <rPh sb="46" eb="47">
      <t>ガク</t>
    </rPh>
    <rPh sb="47" eb="49">
      <t>ジタイ</t>
    </rPh>
    <rPh sb="50" eb="52">
      <t>カイジ</t>
    </rPh>
    <rPh sb="53" eb="55">
      <t>メヤス</t>
    </rPh>
    <rPh sb="55" eb="56">
      <t>ガク</t>
    </rPh>
    <rPh sb="57" eb="58">
      <t>コ</t>
    </rPh>
    <rPh sb="62" eb="64">
      <t>バアイ</t>
    </rPh>
    <rPh sb="65" eb="69">
      <t>テキジカイジ</t>
    </rPh>
    <rPh sb="70" eb="72">
      <t>ヒツヨウ</t>
    </rPh>
    <phoneticPr fontId="1"/>
  </si>
  <si>
    <t>業績予想の修正、予想値と決算値との差異等</t>
    <rPh sb="0" eb="4">
      <t>ギョウセキヨソウ</t>
    </rPh>
    <rPh sb="5" eb="7">
      <t>シュウセイ</t>
    </rPh>
    <rPh sb="8" eb="10">
      <t>ヨソウ</t>
    </rPh>
    <rPh sb="10" eb="11">
      <t>チ</t>
    </rPh>
    <rPh sb="12" eb="14">
      <t>ケッサン</t>
    </rPh>
    <rPh sb="14" eb="15">
      <t>チ</t>
    </rPh>
    <rPh sb="17" eb="19">
      <t>サイ</t>
    </rPh>
    <rPh sb="19" eb="20">
      <t>トウ</t>
    </rPh>
    <phoneticPr fontId="1"/>
  </si>
  <si>
    <t>経営成績等に与える影響の程度を踏まえて、業績予想値を新たに算出した場合には、「業績予想の修正等」の開示が必要となることも考えられます。</t>
    <phoneticPr fontId="1"/>
  </si>
  <si>
    <t>影響額（軽微基準判定に用いる額）</t>
    <phoneticPr fontId="1"/>
  </si>
  <si>
    <t>子会社等の設立の場合も開示が必要になる可能性がありますのでご留意ください。</t>
    <rPh sb="0" eb="3">
      <t>コガイシャ</t>
    </rPh>
    <rPh sb="3" eb="4">
      <t>トウ</t>
    </rPh>
    <rPh sb="5" eb="7">
      <t>セツリツ</t>
    </rPh>
    <rPh sb="8" eb="10">
      <t>バアイ</t>
    </rPh>
    <rPh sb="11" eb="13">
      <t>カイジ</t>
    </rPh>
    <rPh sb="14" eb="16">
      <t>ヒツヨウ</t>
    </rPh>
    <rPh sb="19" eb="22">
      <t>カノウセイ</t>
    </rPh>
    <rPh sb="30" eb="32">
      <t>リュウイ</t>
    </rPh>
    <phoneticPr fontId="1"/>
  </si>
  <si>
    <t>業績予想への影響についても併せてご確認ください。</t>
    <rPh sb="0" eb="4">
      <t>ギョウセキヨソウ</t>
    </rPh>
    <rPh sb="6" eb="8">
      <t>エイキョウ</t>
    </rPh>
    <rPh sb="13" eb="14">
      <t>アワ</t>
    </rPh>
    <rPh sb="17" eb="19">
      <t>カクニン</t>
    </rPh>
    <phoneticPr fontId="1"/>
  </si>
  <si>
    <t>連結業績に影響がでなくても、上場会社単体の業績に影響がある事象については開示が必要になる可能性がありますのでご確認ください。</t>
    <rPh sb="0" eb="2">
      <t>レンケツ</t>
    </rPh>
    <rPh sb="2" eb="4">
      <t>ギョウセキ</t>
    </rPh>
    <rPh sb="5" eb="7">
      <t>エイキョウ</t>
    </rPh>
    <rPh sb="14" eb="18">
      <t>ジョウジョウカイシャ</t>
    </rPh>
    <rPh sb="18" eb="20">
      <t>タンタイ</t>
    </rPh>
    <rPh sb="21" eb="23">
      <t>ギョウセキ</t>
    </rPh>
    <rPh sb="24" eb="26">
      <t>エイキョウ</t>
    </rPh>
    <rPh sb="29" eb="31">
      <t>ジショウ</t>
    </rPh>
    <rPh sb="36" eb="38">
      <t>カイジ</t>
    </rPh>
    <rPh sb="39" eb="41">
      <t>ヒツヨウ</t>
    </rPh>
    <rPh sb="44" eb="47">
      <t>カノウセイ</t>
    </rPh>
    <rPh sb="55" eb="57">
      <t>カクニン</t>
    </rPh>
    <phoneticPr fontId="1"/>
  </si>
  <si>
    <t>剰余金の配当について決定した場合には、原則開示が必要です。</t>
    <rPh sb="0" eb="3">
      <t>ジョウヨキン</t>
    </rPh>
    <rPh sb="4" eb="6">
      <t>ハイトウ</t>
    </rPh>
    <rPh sb="10" eb="12">
      <t>ケッテイ</t>
    </rPh>
    <rPh sb="14" eb="16">
      <t>バアイ</t>
    </rPh>
    <rPh sb="19" eb="21">
      <t>ゲンソク</t>
    </rPh>
    <rPh sb="21" eb="23">
      <t>カイジ</t>
    </rPh>
    <rPh sb="24" eb="26">
      <t>ヒツヨウ</t>
    </rPh>
    <phoneticPr fontId="1"/>
  </si>
  <si>
    <t>表紙</t>
    <rPh sb="0" eb="2">
      <t>ヒョウシ</t>
    </rPh>
    <phoneticPr fontId="1"/>
  </si>
  <si>
    <t>軽微基準額算出シート</t>
    <rPh sb="0" eb="4">
      <t>ケイビキジュン</t>
    </rPh>
    <rPh sb="4" eb="5">
      <t>ガク</t>
    </rPh>
    <rPh sb="5" eb="7">
      <t>サンシュツ</t>
    </rPh>
    <phoneticPr fontId="1"/>
  </si>
  <si>
    <t>開示要否判定シート</t>
    <rPh sb="0" eb="2">
      <t>カイジ</t>
    </rPh>
    <rPh sb="2" eb="4">
      <t>ヨウヒ</t>
    </rPh>
    <rPh sb="4" eb="6">
      <t>ハンテイ</t>
    </rPh>
    <phoneticPr fontId="1"/>
  </si>
  <si>
    <t>上場会社は、個別の開示項目に該当しない場合や、個別の開示項目に該当するものの軽微基準に当てはまる場合であっても、投資者の投資判断に著しい影響を及ぼす事実について決定を行ったときには、開示の要否を判断する必要があります。</t>
    <rPh sb="0" eb="4">
      <t>ジョウジョウカイシャ</t>
    </rPh>
    <rPh sb="6" eb="8">
      <t>コベツ</t>
    </rPh>
    <rPh sb="9" eb="11">
      <t>カイジ</t>
    </rPh>
    <rPh sb="11" eb="13">
      <t>コウモク</t>
    </rPh>
    <rPh sb="14" eb="16">
      <t>ガイトウ</t>
    </rPh>
    <rPh sb="19" eb="21">
      <t>バアイ</t>
    </rPh>
    <rPh sb="23" eb="25">
      <t>コベツ</t>
    </rPh>
    <rPh sb="26" eb="30">
      <t>カイジコウモク</t>
    </rPh>
    <rPh sb="31" eb="33">
      <t>ガイトウ</t>
    </rPh>
    <rPh sb="38" eb="42">
      <t>ケイビキジュン</t>
    </rPh>
    <rPh sb="43" eb="44">
      <t>ア</t>
    </rPh>
    <rPh sb="48" eb="50">
      <t>バアイ</t>
    </rPh>
    <rPh sb="56" eb="59">
      <t>トウシシャ</t>
    </rPh>
    <rPh sb="60" eb="64">
      <t>トウシハンダン</t>
    </rPh>
    <rPh sb="65" eb="66">
      <t>イチジル</t>
    </rPh>
    <rPh sb="68" eb="70">
      <t>エイキョウ</t>
    </rPh>
    <rPh sb="71" eb="72">
      <t>オヨ</t>
    </rPh>
    <rPh sb="74" eb="76">
      <t>ジジツ</t>
    </rPh>
    <rPh sb="80" eb="82">
      <t>ケッテイ</t>
    </rPh>
    <rPh sb="83" eb="84">
      <t>オコナ</t>
    </rPh>
    <rPh sb="91" eb="93">
      <t>カイジ</t>
    </rPh>
    <rPh sb="94" eb="96">
      <t>ヨウヒ</t>
    </rPh>
    <rPh sb="97" eb="99">
      <t>ハンダン</t>
    </rPh>
    <rPh sb="101" eb="103">
      <t>ヒツヨウ</t>
    </rPh>
    <phoneticPr fontId="1"/>
  </si>
  <si>
    <t>資金の借入れ（返済）の決定時には、開示の要否をご確認ください。</t>
    <rPh sb="0" eb="2">
      <t>シキン</t>
    </rPh>
    <rPh sb="3" eb="4">
      <t>カ</t>
    </rPh>
    <rPh sb="4" eb="5">
      <t>イ</t>
    </rPh>
    <rPh sb="7" eb="9">
      <t>ヘンサイ</t>
    </rPh>
    <rPh sb="11" eb="13">
      <t>ケッテイ</t>
    </rPh>
    <rPh sb="13" eb="14">
      <t>ジ</t>
    </rPh>
    <rPh sb="17" eb="19">
      <t>カイジ</t>
    </rPh>
    <rPh sb="20" eb="22">
      <t>ヨウヒ</t>
    </rPh>
    <rPh sb="24" eb="26">
      <t>カクニン</t>
    </rPh>
    <phoneticPr fontId="1"/>
  </si>
  <si>
    <t>上場会社は、個別の開示項目に該当しない場合や、個別の開示項目に該当するものの軽微基準に当てはまる場合であっても、投資者の投資判断に著しい影響を及ぼす事実が発生したときには、開示の要否を判断する必要があります。</t>
    <rPh sb="0" eb="4">
      <t>ジョウジョウカイシャ</t>
    </rPh>
    <rPh sb="6" eb="8">
      <t>コベツ</t>
    </rPh>
    <rPh sb="9" eb="11">
      <t>カイジ</t>
    </rPh>
    <rPh sb="11" eb="13">
      <t>コウモク</t>
    </rPh>
    <rPh sb="14" eb="16">
      <t>ガイトウ</t>
    </rPh>
    <rPh sb="19" eb="21">
      <t>バアイ</t>
    </rPh>
    <rPh sb="23" eb="25">
      <t>コベツ</t>
    </rPh>
    <rPh sb="26" eb="30">
      <t>カイジコウモク</t>
    </rPh>
    <rPh sb="31" eb="33">
      <t>ガイトウ</t>
    </rPh>
    <rPh sb="38" eb="42">
      <t>ケイビキジュン</t>
    </rPh>
    <rPh sb="43" eb="44">
      <t>ア</t>
    </rPh>
    <rPh sb="48" eb="50">
      <t>バアイ</t>
    </rPh>
    <rPh sb="56" eb="59">
      <t>トウシシャ</t>
    </rPh>
    <rPh sb="60" eb="64">
      <t>トウシハンダン</t>
    </rPh>
    <rPh sb="65" eb="66">
      <t>イチジル</t>
    </rPh>
    <rPh sb="68" eb="70">
      <t>エイキョウ</t>
    </rPh>
    <rPh sb="71" eb="72">
      <t>オヨ</t>
    </rPh>
    <rPh sb="74" eb="76">
      <t>ジジツ</t>
    </rPh>
    <rPh sb="77" eb="79">
      <t>ハッセイ</t>
    </rPh>
    <rPh sb="86" eb="88">
      <t>カイジ</t>
    </rPh>
    <rPh sb="89" eb="91">
      <t>ヨウヒ</t>
    </rPh>
    <rPh sb="92" eb="94">
      <t>ハンダン</t>
    </rPh>
    <rPh sb="96" eb="98">
      <t>ヒツヨウ</t>
    </rPh>
    <phoneticPr fontId="1"/>
  </si>
  <si>
    <t>コミットメントライン契約の締結に関して先に開示している場合であっても、後日具体的な借入れ（返済）の決定をした場合には当該決定をした日に開示が必要となりますのでご注意ください。
また、借換えの場合には純増減額ではなく、借入れ額又は返済額により開示要否を判断する必要があります。</t>
    <rPh sb="120" eb="122">
      <t>カイジ</t>
    </rPh>
    <rPh sb="122" eb="124">
      <t>ヨウヒ</t>
    </rPh>
    <rPh sb="125" eb="127">
      <t>ハンダン</t>
    </rPh>
    <rPh sb="129" eb="131">
      <t>ヒツヨウ</t>
    </rPh>
    <phoneticPr fontId="1"/>
  </si>
  <si>
    <t>要注意事項リスト</t>
    <phoneticPr fontId="1"/>
  </si>
  <si>
    <t>「法令の改正等に伴う記載表現のみの変更」、「本店所在地の変更」、「公告の電子化」、「責任限定契約に関する事項の新設及び変更」、「役付取締役に関する事項の変更」、「取締役の任期の短縮」及び「商号又は名称の英文表記」以外の変更は、原則、開示が必要になります。</t>
    <rPh sb="91" eb="92">
      <t>オヨ</t>
    </rPh>
    <rPh sb="94" eb="96">
      <t>ショウゴウ</t>
    </rPh>
    <rPh sb="96" eb="97">
      <t>マタ</t>
    </rPh>
    <rPh sb="98" eb="100">
      <t>メイショウ</t>
    </rPh>
    <rPh sb="101" eb="105">
      <t>エイブンヒョウキ</t>
    </rPh>
    <rPh sb="113" eb="115">
      <t>ゲンソク</t>
    </rPh>
    <phoneticPr fontId="1"/>
  </si>
  <si>
    <t>詳細が未定の場合（軽微基準への該当の有無が不明の場合）も開示が必要となります。</t>
    <rPh sb="28" eb="30">
      <t>カイジ</t>
    </rPh>
    <rPh sb="31" eb="33">
      <t>ヒツヨウ</t>
    </rPh>
    <phoneticPr fontId="1"/>
  </si>
  <si>
    <t>業績への影響見込額や取得見込価額等が上場会社の決定時点で未定の場合であって、軽微基準への該当の有無が不明の場合も適時開示が必要となります。</t>
    <phoneticPr fontId="1"/>
  </si>
  <si>
    <t>ストック・オプションが行使された場合は、発行済株式総数の増加や自己株式の処分に伴い、既存株主の議決権比率が減少し、「主要株主又は主要株主である筆頭株主の異動」又は「親会社の異動、支配株主（親会社を除く。）の異動又はその他の関係会社の異動」の開示が必要になる場合がありますので、行使後の議決権比率については事前にご確認ください。</t>
    <rPh sb="31" eb="35">
      <t>ジコカブシキ</t>
    </rPh>
    <rPh sb="36" eb="38">
      <t>ショブン</t>
    </rPh>
    <phoneticPr fontId="1"/>
  </si>
  <si>
    <t>具体的な事例として、「資金の借入れ（返済）の決定」「有価証券の売却の決定」「社債等の発行の決定」「繰延税金資産の計上又は取崩しの決定」等が挙げられます。特に「資金の借入れ（返済）の決定」については開示が漏れやすい代表例ですのでご注意ください。</t>
    <rPh sb="18" eb="20">
      <t>ヘンサイ</t>
    </rPh>
    <rPh sb="67" eb="68">
      <t>トウ</t>
    </rPh>
    <rPh sb="69" eb="70">
      <t>ア</t>
    </rPh>
    <rPh sb="76" eb="77">
      <t>トク</t>
    </rPh>
    <rPh sb="79" eb="81">
      <t>シキン</t>
    </rPh>
    <rPh sb="82" eb="84">
      <t>カリイレ</t>
    </rPh>
    <rPh sb="86" eb="88">
      <t>ヘンサイ</t>
    </rPh>
    <rPh sb="90" eb="92">
      <t>ケッテイ</t>
    </rPh>
    <rPh sb="98" eb="100">
      <t>カイジ</t>
    </rPh>
    <rPh sb="101" eb="102">
      <t>モ</t>
    </rPh>
    <rPh sb="106" eb="109">
      <t>ダイヒョウレイ</t>
    </rPh>
    <rPh sb="114" eb="116">
      <t>チュウイ</t>
    </rPh>
    <phoneticPr fontId="1"/>
  </si>
  <si>
    <t>軽微基準が設けられていないため、剰余金の配当の額を決定（無配の決定を含む。）した場合には、全て開示が必要となります。
なお、決算短信・四半期決算短信（以下「決算短信等」とします。）の開示日に併せて剰余金の配当の額を決定した場合において、その配当の額が直近の配当予想の額と同額であるときは、決算短信等（サマリー情報）の「配当の状況」欄に所定の記載を行うことで足りること（別途の開示は不要）としていますが、剰余金の配当について決算短信等の開示日と異なる日に決定した場合には、直近の配当予想の額と同額であっても「剰余金の配当」の開示が必要となります。</t>
    <rPh sb="0" eb="4">
      <t>ケイビキジュン</t>
    </rPh>
    <rPh sb="5" eb="6">
      <t>モウ</t>
    </rPh>
    <rPh sb="16" eb="19">
      <t>ジョウヨキン</t>
    </rPh>
    <rPh sb="20" eb="22">
      <t>ハイトウ</t>
    </rPh>
    <rPh sb="23" eb="24">
      <t>ガク</t>
    </rPh>
    <rPh sb="25" eb="27">
      <t>ケッテイ</t>
    </rPh>
    <rPh sb="40" eb="42">
      <t>バアイ</t>
    </rPh>
    <rPh sb="45" eb="46">
      <t>スベ</t>
    </rPh>
    <rPh sb="47" eb="49">
      <t>カイジ</t>
    </rPh>
    <rPh sb="50" eb="52">
      <t>ヒツヨウ</t>
    </rPh>
    <rPh sb="67" eb="70">
      <t>シハンキ</t>
    </rPh>
    <rPh sb="70" eb="74">
      <t>ケッサンタンシン</t>
    </rPh>
    <rPh sb="75" eb="77">
      <t>イカ</t>
    </rPh>
    <rPh sb="78" eb="83">
      <t>ケッサンタンシントウ</t>
    </rPh>
    <rPh sb="91" eb="94">
      <t>カイジビ</t>
    </rPh>
    <rPh sb="95" eb="96">
      <t>アワ</t>
    </rPh>
    <rPh sb="98" eb="101">
      <t>ジョウヨキン</t>
    </rPh>
    <rPh sb="102" eb="104">
      <t>ハイトウ</t>
    </rPh>
    <rPh sb="105" eb="106">
      <t>ガク</t>
    </rPh>
    <rPh sb="107" eb="109">
      <t>ケッテイ</t>
    </rPh>
    <rPh sb="111" eb="113">
      <t>バアイ</t>
    </rPh>
    <rPh sb="120" eb="122">
      <t>ハイトウ</t>
    </rPh>
    <rPh sb="123" eb="124">
      <t>ガク</t>
    </rPh>
    <rPh sb="125" eb="127">
      <t>チョッキン</t>
    </rPh>
    <rPh sb="128" eb="132">
      <t>ハイトウヨソウ</t>
    </rPh>
    <rPh sb="133" eb="134">
      <t>ガク</t>
    </rPh>
    <rPh sb="135" eb="137">
      <t>ドウガク</t>
    </rPh>
    <rPh sb="144" eb="148">
      <t>ケッサンタンシン</t>
    </rPh>
    <rPh sb="148" eb="149">
      <t>トウ</t>
    </rPh>
    <rPh sb="154" eb="156">
      <t>ジョウホウ</t>
    </rPh>
    <rPh sb="159" eb="161">
      <t>ハイトウ</t>
    </rPh>
    <rPh sb="162" eb="164">
      <t>ジョウキョウ</t>
    </rPh>
    <rPh sb="165" eb="166">
      <t>ラン</t>
    </rPh>
    <rPh sb="167" eb="169">
      <t>ショテイ</t>
    </rPh>
    <rPh sb="170" eb="172">
      <t>キサイ</t>
    </rPh>
    <rPh sb="173" eb="174">
      <t>オコナ</t>
    </rPh>
    <rPh sb="178" eb="179">
      <t>タ</t>
    </rPh>
    <rPh sb="184" eb="186">
      <t>ベット</t>
    </rPh>
    <rPh sb="187" eb="189">
      <t>カイジ</t>
    </rPh>
    <rPh sb="190" eb="192">
      <t>フヨウ</t>
    </rPh>
    <rPh sb="201" eb="204">
      <t>ジョウヨキン</t>
    </rPh>
    <rPh sb="205" eb="207">
      <t>ハイトウ</t>
    </rPh>
    <rPh sb="211" eb="215">
      <t>ケッサンタンシン</t>
    </rPh>
    <rPh sb="215" eb="216">
      <t>トウ</t>
    </rPh>
    <rPh sb="217" eb="220">
      <t>カイジビ</t>
    </rPh>
    <rPh sb="221" eb="222">
      <t>コト</t>
    </rPh>
    <rPh sb="224" eb="225">
      <t>ヒ</t>
    </rPh>
    <rPh sb="226" eb="228">
      <t>ケッテイ</t>
    </rPh>
    <rPh sb="230" eb="232">
      <t>バアイ</t>
    </rPh>
    <rPh sb="235" eb="237">
      <t>チョッキン</t>
    </rPh>
    <rPh sb="238" eb="242">
      <t>ハイトウヨソウ</t>
    </rPh>
    <rPh sb="243" eb="244">
      <t>ガク</t>
    </rPh>
    <rPh sb="245" eb="247">
      <t>ドウガク</t>
    </rPh>
    <rPh sb="253" eb="256">
      <t>ジョウヨキン</t>
    </rPh>
    <rPh sb="257" eb="259">
      <t>ハイトウ</t>
    </rPh>
    <rPh sb="261" eb="263">
      <t>カイジ</t>
    </rPh>
    <rPh sb="264" eb="266">
      <t>ヒツヨウ</t>
    </rPh>
    <phoneticPr fontId="1"/>
  </si>
  <si>
    <t>具体的な事例として、「連結子会社からの配当金の受領」「為替差益の発生」「貸倒引当金戻入益の発生」「受取保険金の発生」「補助金収入の発生」「有価証券評価益の発生」等が挙げられます。特に「連結子会社からの配当金の受領」については開示が漏れやすい代表例ですのでご注意ください。</t>
    <rPh sb="80" eb="81">
      <t>トウ</t>
    </rPh>
    <rPh sb="82" eb="83">
      <t>ア</t>
    </rPh>
    <rPh sb="89" eb="90">
      <t>トク</t>
    </rPh>
    <rPh sb="112" eb="114">
      <t>カイジ</t>
    </rPh>
    <rPh sb="115" eb="116">
      <t>モ</t>
    </rPh>
    <rPh sb="120" eb="123">
      <t>ダイヒョウレイ</t>
    </rPh>
    <rPh sb="128" eb="130">
      <t>チュウイ</t>
    </rPh>
    <phoneticPr fontId="1"/>
  </si>
  <si>
    <t>要注意事項リスト</t>
    <rPh sb="0" eb="3">
      <t>ヨウチュウイ</t>
    </rPh>
    <rPh sb="3" eb="5">
      <t>ジコウ</t>
    </rPh>
    <phoneticPr fontId="1"/>
  </si>
  <si>
    <t>当初開示していた資金使途や支出予定時期に変更があった場合は、「開示事項の変更」として開示が必要となります。</t>
    <rPh sb="0" eb="2">
      <t>トウショ</t>
    </rPh>
    <rPh sb="2" eb="4">
      <t>カイジ</t>
    </rPh>
    <rPh sb="8" eb="10">
      <t>シキン</t>
    </rPh>
    <rPh sb="10" eb="12">
      <t>シト</t>
    </rPh>
    <rPh sb="13" eb="15">
      <t>シシュツ</t>
    </rPh>
    <rPh sb="15" eb="17">
      <t>ヨテイ</t>
    </rPh>
    <rPh sb="17" eb="19">
      <t>ジキ</t>
    </rPh>
    <rPh sb="20" eb="22">
      <t>ヘンコウ</t>
    </rPh>
    <rPh sb="26" eb="28">
      <t>バアイ</t>
    </rPh>
    <rPh sb="31" eb="33">
      <t>カイジ</t>
    </rPh>
    <rPh sb="33" eb="35">
      <t>ジコウ</t>
    </rPh>
    <rPh sb="36" eb="38">
      <t>ヘンコウ</t>
    </rPh>
    <rPh sb="42" eb="44">
      <t>カイジ</t>
    </rPh>
    <rPh sb="45" eb="47">
      <t>ヒツヨウ</t>
    </rPh>
    <phoneticPr fontId="1"/>
  </si>
  <si>
    <t>新株予約権の行使状況等により調達資金の額や調達時期に変動が生じ、当初開示していた資金使途や支出予定時期を変更することを決定した場合には、経過開示として開示が必要になります。</t>
    <rPh sb="0" eb="5">
      <t>シンカブヨヤクケン</t>
    </rPh>
    <rPh sb="6" eb="11">
      <t>コウシジョウキョウトウ</t>
    </rPh>
    <rPh sb="14" eb="16">
      <t>チョウタツ</t>
    </rPh>
    <rPh sb="16" eb="18">
      <t>シキン</t>
    </rPh>
    <rPh sb="19" eb="20">
      <t>ガク</t>
    </rPh>
    <rPh sb="21" eb="23">
      <t>チョウタツ</t>
    </rPh>
    <rPh sb="23" eb="25">
      <t>ジキ</t>
    </rPh>
    <rPh sb="26" eb="28">
      <t>ヘンドウ</t>
    </rPh>
    <rPh sb="29" eb="30">
      <t>ショウ</t>
    </rPh>
    <rPh sb="32" eb="34">
      <t>トウショ</t>
    </rPh>
    <rPh sb="34" eb="36">
      <t>カイジ</t>
    </rPh>
    <rPh sb="40" eb="44">
      <t>シキンシト</t>
    </rPh>
    <rPh sb="45" eb="47">
      <t>シシュツ</t>
    </rPh>
    <rPh sb="47" eb="49">
      <t>ヨテイ</t>
    </rPh>
    <rPh sb="49" eb="51">
      <t>ジキ</t>
    </rPh>
    <rPh sb="52" eb="54">
      <t>ヘンコウ</t>
    </rPh>
    <rPh sb="59" eb="61">
      <t>ケッテイ</t>
    </rPh>
    <rPh sb="63" eb="65">
      <t>バアイ</t>
    </rPh>
    <rPh sb="68" eb="70">
      <t>ケイカ</t>
    </rPh>
    <rPh sb="70" eb="72">
      <t>カイジ</t>
    </rPh>
    <phoneticPr fontId="1"/>
  </si>
  <si>
    <t>個別案件における開示要否の判定を行うシートです。
対応する開示項目を選択することで、軽微基準への該当性について確認することが可能です。</t>
    <rPh sb="0" eb="2">
      <t>コベツ</t>
    </rPh>
    <rPh sb="2" eb="4">
      <t>アンケン</t>
    </rPh>
    <rPh sb="8" eb="10">
      <t>カイジ</t>
    </rPh>
    <rPh sb="10" eb="12">
      <t>ヨウヒ</t>
    </rPh>
    <rPh sb="13" eb="15">
      <t>ハンテイ</t>
    </rPh>
    <rPh sb="16" eb="17">
      <t>オコナ</t>
    </rPh>
    <rPh sb="25" eb="27">
      <t>タイオウ</t>
    </rPh>
    <rPh sb="29" eb="33">
      <t>カイジコウモク</t>
    </rPh>
    <rPh sb="34" eb="36">
      <t>センタク</t>
    </rPh>
    <rPh sb="42" eb="46">
      <t>ケイビキジュン</t>
    </rPh>
    <rPh sb="48" eb="51">
      <t>ガイトウセイ</t>
    </rPh>
    <rPh sb="55" eb="57">
      <t>カクニン</t>
    </rPh>
    <rPh sb="62" eb="64">
      <t>カノウ</t>
    </rPh>
    <phoneticPr fontId="1"/>
  </si>
  <si>
    <t>※ 　軽微基準の各項目の数値に下線を付した項目については、連結財務諸表提出会社であっても、単体の勘定科目への該当性の確認も必要となります（ただし、【子会社取得の場合の追加確認項目】（C25セル）に係る純資産基準を除き、上場会社が特定上場会社等に該当する場合は単体の勘定科目に係る確認は不要となります。）。</t>
    <rPh sb="3" eb="5">
      <t>ケイビ</t>
    </rPh>
    <rPh sb="5" eb="7">
      <t>キジュン</t>
    </rPh>
    <rPh sb="8" eb="11">
      <t>カクコウモク</t>
    </rPh>
    <rPh sb="12" eb="14">
      <t>スウチ</t>
    </rPh>
    <rPh sb="15" eb="17">
      <t>カセン</t>
    </rPh>
    <rPh sb="18" eb="19">
      <t>フ</t>
    </rPh>
    <rPh sb="21" eb="23">
      <t>コウモク</t>
    </rPh>
    <rPh sb="29" eb="31">
      <t>レンケツ</t>
    </rPh>
    <rPh sb="31" eb="33">
      <t>ザイム</t>
    </rPh>
    <rPh sb="33" eb="35">
      <t>ショヒョウ</t>
    </rPh>
    <rPh sb="35" eb="37">
      <t>テイシュツ</t>
    </rPh>
    <rPh sb="37" eb="39">
      <t>ガイシャ</t>
    </rPh>
    <rPh sb="45" eb="47">
      <t>タンタイ</t>
    </rPh>
    <rPh sb="48" eb="50">
      <t>カンジョウ</t>
    </rPh>
    <rPh sb="50" eb="52">
      <t>カモク</t>
    </rPh>
    <rPh sb="54" eb="57">
      <t>ガイトウセイ</t>
    </rPh>
    <rPh sb="58" eb="60">
      <t>カクニン</t>
    </rPh>
    <rPh sb="61" eb="63">
      <t>ヒツヨウ</t>
    </rPh>
    <rPh sb="98" eb="99">
      <t>カカ</t>
    </rPh>
    <rPh sb="129" eb="131">
      <t>タンタイ</t>
    </rPh>
    <rPh sb="132" eb="136">
      <t>カンジョウカモク</t>
    </rPh>
    <rPh sb="137" eb="138">
      <t>カカ</t>
    </rPh>
    <rPh sb="139" eb="141">
      <t>カクニン</t>
    </rPh>
    <rPh sb="142" eb="144">
      <t>フヨウ</t>
    </rPh>
    <phoneticPr fontId="1"/>
  </si>
  <si>
    <t xml:space="preserve">「（分母）」欄に記載の貸借対照表科目に係る軽微基準の該当性について、「判定」欄に表示されます。
※　連結財務諸表作成会社の場合は、各項目の単体における軽微基準額（K列）も踏まえて、判定結果が表示されます。
</t>
    <rPh sb="2" eb="4">
      <t>ブンボ</t>
    </rPh>
    <rPh sb="6" eb="7">
      <t>ラン</t>
    </rPh>
    <rPh sb="8" eb="10">
      <t>キサイ</t>
    </rPh>
    <rPh sb="11" eb="16">
      <t>タイシャクタイショウヒョウ</t>
    </rPh>
    <rPh sb="16" eb="18">
      <t>カモク</t>
    </rPh>
    <rPh sb="19" eb="20">
      <t>カカ</t>
    </rPh>
    <rPh sb="21" eb="23">
      <t>ケイビ</t>
    </rPh>
    <rPh sb="23" eb="25">
      <t>キジュン</t>
    </rPh>
    <rPh sb="26" eb="29">
      <t>ガイトウセイ</t>
    </rPh>
    <rPh sb="35" eb="37">
      <t>ハンテイ</t>
    </rPh>
    <rPh sb="38" eb="39">
      <t>ラン</t>
    </rPh>
    <rPh sb="40" eb="42">
      <t>ヒョウジ</t>
    </rPh>
    <rPh sb="62" eb="64">
      <t>バアイ</t>
    </rPh>
    <rPh sb="66" eb="69">
      <t>カクコウモク</t>
    </rPh>
    <rPh sb="70" eb="72">
      <t>タンタイ</t>
    </rPh>
    <rPh sb="76" eb="78">
      <t>ケイビ</t>
    </rPh>
    <rPh sb="78" eb="80">
      <t>キジュン</t>
    </rPh>
    <rPh sb="80" eb="81">
      <t>ガク</t>
    </rPh>
    <rPh sb="83" eb="84">
      <t>レツ</t>
    </rPh>
    <rPh sb="86" eb="87">
      <t>フ</t>
    </rPh>
    <rPh sb="91" eb="93">
      <t>ハンテイ</t>
    </rPh>
    <rPh sb="93" eb="95">
      <t>ケッカ</t>
    </rPh>
    <rPh sb="96" eb="98">
      <t>ヒョウジ</t>
    </rPh>
    <phoneticPr fontId="15"/>
  </si>
  <si>
    <t>プルダウンより直前年度を選択↓</t>
    <rPh sb="7" eb="11">
      <t>チョクゼンネンド</t>
    </rPh>
    <phoneticPr fontId="1"/>
  </si>
  <si>
    <t>　　　　※　算出された軽微基準額の一覧をプリントアウトできるよう印刷範囲が設定されています。</t>
    <rPh sb="6" eb="8">
      <t>サンシュツ</t>
    </rPh>
    <rPh sb="11" eb="13">
      <t>ケイビ</t>
    </rPh>
    <rPh sb="13" eb="15">
      <t>キジュン</t>
    </rPh>
    <rPh sb="15" eb="16">
      <t>ガク</t>
    </rPh>
    <rPh sb="17" eb="19">
      <t>イチラン</t>
    </rPh>
    <rPh sb="32" eb="36">
      <t>インサツハンイ</t>
    </rPh>
    <rPh sb="37" eb="39">
      <t>セッテイ</t>
    </rPh>
    <phoneticPr fontId="1"/>
  </si>
  <si>
    <t>　※事前に「軽微基準額算出シート」のstep１～３に沿って、貴社の財務諸表データを入力する必要があります。</t>
    <rPh sb="2" eb="4">
      <t>ジゼン</t>
    </rPh>
    <rPh sb="6" eb="11">
      <t>ケイビキジュンガク</t>
    </rPh>
    <rPh sb="11" eb="13">
      <t>サンシュツ</t>
    </rPh>
    <rPh sb="26" eb="27">
      <t>ソ</t>
    </rPh>
    <rPh sb="30" eb="32">
      <t>キシャ</t>
    </rPh>
    <rPh sb="33" eb="37">
      <t>ザイムショヒョウ</t>
    </rPh>
    <rPh sb="41" eb="43">
      <t>ニュウリョク</t>
    </rPh>
    <rPh sb="45" eb="47">
      <t>ヒツヨウ</t>
    </rPh>
    <phoneticPr fontId="1"/>
  </si>
  <si>
    <t>を直前年度とする主要な軽微基準額一覧</t>
    <rPh sb="8" eb="10">
      <t>シュヨウ</t>
    </rPh>
    <rPh sb="15" eb="16">
      <t>ガク</t>
    </rPh>
    <rPh sb="16" eb="18">
      <t>イチラン</t>
    </rPh>
    <phoneticPr fontId="1"/>
  </si>
  <si>
    <t>損益計算書（P/L）関係</t>
    <rPh sb="0" eb="5">
      <t>ソンエキケイサンショ</t>
    </rPh>
    <rPh sb="10" eb="12">
      <t>カンケイ</t>
    </rPh>
    <phoneticPr fontId="1"/>
  </si>
  <si>
    <t>東京証券取引所　「適時開示チェックシート」</t>
    <rPh sb="0" eb="2">
      <t>トウキョウ</t>
    </rPh>
    <rPh sb="2" eb="4">
      <t>ショウケン</t>
    </rPh>
    <rPh sb="4" eb="6">
      <t>トリヒキ</t>
    </rPh>
    <rPh sb="6" eb="7">
      <t>ジョ</t>
    </rPh>
    <rPh sb="9" eb="11">
      <t>テキジ</t>
    </rPh>
    <rPh sb="11" eb="13">
      <t>カイジ</t>
    </rPh>
    <phoneticPr fontId="1"/>
  </si>
  <si>
    <t>適時開示チェックシートの構成</t>
    <rPh sb="0" eb="2">
      <t>テキジ</t>
    </rPh>
    <rPh sb="2" eb="4">
      <t>カイジ</t>
    </rPh>
    <rPh sb="12" eb="14">
      <t>コウセイ</t>
    </rPh>
    <phoneticPr fontId="1"/>
  </si>
  <si>
    <t>本チェックシートの構成や利用にあたっての留意事項を記載しています。
以下の各シートの概要をご確認のうえご利用ください。</t>
    <rPh sb="9" eb="11">
      <t>コウセイ</t>
    </rPh>
    <rPh sb="12" eb="14">
      <t>リヨウ</t>
    </rPh>
    <rPh sb="34" eb="36">
      <t>イカ</t>
    </rPh>
    <rPh sb="37" eb="38">
      <t>カク</t>
    </rPh>
    <rPh sb="42" eb="44">
      <t>ガイヨウ</t>
    </rPh>
    <rPh sb="46" eb="48">
      <t>カクニン</t>
    </rPh>
    <rPh sb="52" eb="54">
      <t>リヨウ</t>
    </rPh>
    <phoneticPr fontId="1"/>
  </si>
  <si>
    <t>本チェックシートの掲載内容の正確性については万全を期してはおりますが、その内容を保証するものではありません。また、利便性を重視し記載を省略している部分等もございますので、適時開示要否等の確認に際しては必ず「会社情報適時開示ガイドブック」等の内容もご確認いただくようお願いいたします。
ご利用に際してご不明な点がございましたら、東証の貴社担当者までご相談ください。</t>
    <rPh sb="143" eb="145">
      <t>リヨウ</t>
    </rPh>
    <rPh sb="146" eb="147">
      <t>サイ</t>
    </rPh>
    <rPh sb="150" eb="152">
      <t>フメイ</t>
    </rPh>
    <rPh sb="153" eb="154">
      <t>テン</t>
    </rPh>
    <rPh sb="163" eb="165">
      <t>トウショウ</t>
    </rPh>
    <rPh sb="166" eb="168">
      <t>キシャ</t>
    </rPh>
    <rPh sb="168" eb="171">
      <t>タントウシャ</t>
    </rPh>
    <rPh sb="174" eb="176">
      <t>ソウダン</t>
    </rPh>
    <phoneticPr fontId="1"/>
  </si>
  <si>
    <t>B/S・P/Lの主な科目に関する貴社の軽微基準額について算出・確認を行うシートです。当該シートに記載の要領に沿ってデータ等を入力いただくことで、貴社軽微基準額の算出・確認（一覧表の出力）が可能です。</t>
    <phoneticPr fontId="1"/>
  </si>
  <si>
    <t>項目名</t>
    <rPh sb="0" eb="3">
      <t>コウモクメイ</t>
    </rPh>
    <phoneticPr fontId="1"/>
  </si>
  <si>
    <t>B/S、P/L
（K～P、R～U列）</t>
    <phoneticPr fontId="1"/>
  </si>
  <si>
    <t>・事業年度の末日を、日付の昇順（新しい日付が下）で入力（YYYY/MM/DD)してください。
　※　「YYYY年MM月期」の形式で表示されます。
・直前年度（step2で選択）よりも先の、事業年度の末日が到来していない期については、「開示要否判定シート」を利用する際に入力が必要となる場合があります（その場合もB/S、P/L項目は空欄で結構です。）。</t>
    <rPh sb="74" eb="76">
      <t>チョクゼン</t>
    </rPh>
    <rPh sb="76" eb="78">
      <t>ネンド</t>
    </rPh>
    <rPh sb="85" eb="87">
      <t>センタク</t>
    </rPh>
    <rPh sb="91" eb="92">
      <t>サキ</t>
    </rPh>
    <rPh sb="94" eb="98">
      <t>ジギョウネンド</t>
    </rPh>
    <rPh sb="99" eb="101">
      <t>マツジツ</t>
    </rPh>
    <rPh sb="102" eb="104">
      <t>トウライ</t>
    </rPh>
    <rPh sb="109" eb="110">
      <t>キ</t>
    </rPh>
    <rPh sb="117" eb="121">
      <t>カイジヨウヒ</t>
    </rPh>
    <rPh sb="121" eb="123">
      <t>ハンテイ</t>
    </rPh>
    <rPh sb="128" eb="130">
      <t>リヨウ</t>
    </rPh>
    <rPh sb="132" eb="133">
      <t>サイ</t>
    </rPh>
    <rPh sb="134" eb="136">
      <t>ニュウリョク</t>
    </rPh>
    <rPh sb="137" eb="139">
      <t>ヒツヨウ</t>
    </rPh>
    <rPh sb="142" eb="144">
      <t>バアイ</t>
    </rPh>
    <rPh sb="152" eb="154">
      <t>バアイ</t>
    </rPh>
    <phoneticPr fontId="1"/>
  </si>
  <si>
    <t>決定・発生日（開示日）を入力してください（YYYY/MM/DD）。
（グレーアウトされている場合は不要）
※　決定・発生日から見て直前年度の決算数値が、「軽微基準額算出シート」に未入力の場合、軽微基準への該当性が正しく表示されません。</t>
    <rPh sb="0" eb="2">
      <t>ケッテイ</t>
    </rPh>
    <rPh sb="3" eb="5">
      <t>ハッセイ</t>
    </rPh>
    <rPh sb="5" eb="6">
      <t>ビ</t>
    </rPh>
    <rPh sb="7" eb="9">
      <t>カイジ</t>
    </rPh>
    <rPh sb="9" eb="10">
      <t>ビ</t>
    </rPh>
    <rPh sb="12" eb="14">
      <t>ニュウリョク</t>
    </rPh>
    <rPh sb="63" eb="64">
      <t>ミ</t>
    </rPh>
    <rPh sb="65" eb="66">
      <t>チョク</t>
    </rPh>
    <rPh sb="70" eb="72">
      <t>ケッサン</t>
    </rPh>
    <rPh sb="72" eb="74">
      <t>スウチ</t>
    </rPh>
    <rPh sb="89" eb="92">
      <t>ミニュウリョク</t>
    </rPh>
    <rPh sb="93" eb="95">
      <t>バアイ</t>
    </rPh>
    <rPh sb="96" eb="98">
      <t>ケイビ</t>
    </rPh>
    <rPh sb="98" eb="100">
      <t>キジュン</t>
    </rPh>
    <rPh sb="102" eb="105">
      <t>ガイトウセイ</t>
    </rPh>
    <rPh sb="106" eb="107">
      <t>タダ</t>
    </rPh>
    <rPh sb="109" eb="111">
      <t>ヒョウジ</t>
    </rPh>
    <phoneticPr fontId="15"/>
  </si>
  <si>
    <t>決算期（I列）</t>
    <rPh sb="0" eb="1">
      <t>サン</t>
    </rPh>
    <rPh sb="1" eb="2">
      <t>キ</t>
    </rPh>
    <rPh sb="4" eb="5">
      <t>レツ</t>
    </rPh>
    <phoneticPr fontId="1"/>
  </si>
  <si>
    <t>会計基準（J列）</t>
    <rPh sb="0" eb="4">
      <t>カイケイキジュン</t>
    </rPh>
    <rPh sb="6" eb="7">
      <t>レツ</t>
    </rPh>
    <phoneticPr fontId="1"/>
  </si>
  <si>
    <t>←プルダウンより選択</t>
    <rPh sb="8" eb="10">
      <t>センタク</t>
    </rPh>
    <phoneticPr fontId="1"/>
  </si>
  <si>
    <t>＊赤字の年度については自動でゼロとして算出しています。</t>
    <rPh sb="1" eb="3">
      <t>アカジ</t>
    </rPh>
    <rPh sb="4" eb="6">
      <t>ネンド</t>
    </rPh>
    <rPh sb="19" eb="21">
      <t>サンシュツ</t>
    </rPh>
    <phoneticPr fontId="1"/>
  </si>
  <si>
    <r>
      <rPr>
        <b/>
        <sz val="12"/>
        <color theme="1"/>
        <rFont val="ＭＳ Ｐゴシック"/>
        <family val="3"/>
        <charset val="128"/>
        <scheme val="minor"/>
      </rPr>
      <t xml:space="preserve">提携の相手方に取得される株式の数が、直前年度末の発行済株式の総数の5%以下
</t>
    </r>
    <r>
      <rPr>
        <sz val="12"/>
        <color theme="1"/>
        <rFont val="ＭＳ Ｐゴシック"/>
        <family val="3"/>
        <charset val="128"/>
        <scheme val="minor"/>
      </rPr>
      <t>※貸借対照表科目の分母は、直前年度の額であり、連結純資産と連結資本金のいずれか大きい金額をとる</t>
    </r>
    <rPh sb="0" eb="2">
      <t>テイケイ</t>
    </rPh>
    <rPh sb="3" eb="6">
      <t>アイテガタ</t>
    </rPh>
    <rPh sb="7" eb="9">
      <t>シュトク</t>
    </rPh>
    <rPh sb="12" eb="14">
      <t>カブシキ</t>
    </rPh>
    <rPh sb="15" eb="16">
      <t>カズ</t>
    </rPh>
    <rPh sb="18" eb="20">
      <t>チョクゼン</t>
    </rPh>
    <rPh sb="20" eb="22">
      <t>ネンド</t>
    </rPh>
    <rPh sb="24" eb="26">
      <t>ハッコウ</t>
    </rPh>
    <rPh sb="26" eb="27">
      <t>ズ</t>
    </rPh>
    <rPh sb="27" eb="29">
      <t>カブシキ</t>
    </rPh>
    <rPh sb="30" eb="32">
      <t>ソウスウ</t>
    </rPh>
    <rPh sb="35" eb="37">
      <t>イカ</t>
    </rPh>
    <rPh sb="39" eb="41">
      <t>タイシャク</t>
    </rPh>
    <rPh sb="41" eb="44">
      <t>タイショウヒョウ</t>
    </rPh>
    <rPh sb="44" eb="46">
      <t>カモク</t>
    </rPh>
    <rPh sb="47" eb="49">
      <t>ブンボ</t>
    </rPh>
    <rPh sb="61" eb="66">
      <t>レンケツジュンシサン</t>
    </rPh>
    <rPh sb="67" eb="69">
      <t>レンケツ</t>
    </rPh>
    <rPh sb="69" eb="72">
      <t>シホンキン</t>
    </rPh>
    <rPh sb="77" eb="78">
      <t>オオ</t>
    </rPh>
    <rPh sb="80" eb="82">
      <t>キンガク</t>
    </rPh>
    <phoneticPr fontId="1"/>
  </si>
  <si>
    <r>
      <rPr>
        <b/>
        <sz val="12"/>
        <color theme="1"/>
        <rFont val="ＭＳ Ｐゴシック"/>
        <family val="3"/>
        <charset val="128"/>
        <scheme val="minor"/>
      </rPr>
      <t xml:space="preserve">提携の相手方に取得される株式の数が、直前年度末の発行済株式の総数の5%以下
</t>
    </r>
    <r>
      <rPr>
        <sz val="12"/>
        <color theme="1"/>
        <rFont val="ＭＳ Ｐゴシック"/>
        <family val="3"/>
        <charset val="128"/>
        <scheme val="minor"/>
      </rPr>
      <t>※貸借対照表科目の分母は、直前年度の額であり、連結純資産と連結資本金のいずれか大きい金額をとる</t>
    </r>
    <rPh sb="0" eb="2">
      <t>テイケイ</t>
    </rPh>
    <rPh sb="3" eb="6">
      <t>アイテガタ</t>
    </rPh>
    <rPh sb="7" eb="9">
      <t>シュトク</t>
    </rPh>
    <rPh sb="12" eb="14">
      <t>カブシキ</t>
    </rPh>
    <rPh sb="15" eb="16">
      <t>カズ</t>
    </rPh>
    <rPh sb="18" eb="20">
      <t>チョクゼン</t>
    </rPh>
    <rPh sb="20" eb="22">
      <t>ネンド</t>
    </rPh>
    <rPh sb="24" eb="26">
      <t>ハッコウ</t>
    </rPh>
    <rPh sb="26" eb="27">
      <t>ズ</t>
    </rPh>
    <rPh sb="27" eb="29">
      <t>カブシキ</t>
    </rPh>
    <rPh sb="30" eb="32">
      <t>ソウスウ</t>
    </rPh>
    <rPh sb="35" eb="37">
      <t>イカ</t>
    </rPh>
    <rPh sb="39" eb="41">
      <t>タイシャク</t>
    </rPh>
    <rPh sb="41" eb="44">
      <t>タイショウヒョウ</t>
    </rPh>
    <rPh sb="44" eb="46">
      <t>カモク</t>
    </rPh>
    <rPh sb="47" eb="49">
      <t>ブンボ</t>
    </rPh>
    <rPh sb="51" eb="53">
      <t>チョクゼン</t>
    </rPh>
    <rPh sb="53" eb="55">
      <t>ネンド</t>
    </rPh>
    <rPh sb="56" eb="57">
      <t>ガク</t>
    </rPh>
    <rPh sb="61" eb="63">
      <t>レンケツ</t>
    </rPh>
    <rPh sb="63" eb="66">
      <t>ジュンシサン</t>
    </rPh>
    <rPh sb="67" eb="69">
      <t>レンケツ</t>
    </rPh>
    <rPh sb="69" eb="72">
      <t>シホンキン</t>
    </rPh>
    <rPh sb="77" eb="78">
      <t>オオ</t>
    </rPh>
    <rPh sb="80" eb="82">
      <t>キンガク</t>
    </rPh>
    <phoneticPr fontId="1"/>
  </si>
  <si>
    <t>直前年度に非連結決算から連結決算に移行した場合</t>
    <rPh sb="0" eb="4">
      <t>チョクゼンネンド</t>
    </rPh>
    <rPh sb="5" eb="6">
      <t>ヒ</t>
    </rPh>
    <rPh sb="6" eb="8">
      <t>レンケツ</t>
    </rPh>
    <rPh sb="8" eb="10">
      <t>ケッサン</t>
    </rPh>
    <rPh sb="12" eb="14">
      <t>レンケツ</t>
    </rPh>
    <rPh sb="14" eb="16">
      <t>ケッサン</t>
    </rPh>
    <rPh sb="17" eb="19">
      <t>イコウ</t>
    </rPh>
    <rPh sb="21" eb="23">
      <t>バアイ</t>
    </rPh>
    <phoneticPr fontId="1"/>
  </si>
  <si>
    <t>【データ入力時の留意事項】</t>
    <rPh sb="4" eb="6">
      <t>ニュウリョク</t>
    </rPh>
    <rPh sb="6" eb="7">
      <t>ジ</t>
    </rPh>
    <rPh sb="8" eb="10">
      <t>リュウイ</t>
    </rPh>
    <rPh sb="10" eb="12">
      <t>ジコウ</t>
    </rPh>
    <phoneticPr fontId="1"/>
  </si>
  <si>
    <t>留意事項</t>
    <rPh sb="0" eb="2">
      <t>リュウイ</t>
    </rPh>
    <rPh sb="2" eb="4">
      <t>ジコウ</t>
    </rPh>
    <phoneticPr fontId="1"/>
  </si>
  <si>
    <t>決算期変更に伴い変則決算となっている場合</t>
    <rPh sb="0" eb="3">
      <t>ケッサンキ</t>
    </rPh>
    <rPh sb="3" eb="5">
      <t>ヘンコウ</t>
    </rPh>
    <rPh sb="6" eb="7">
      <t>トモナ</t>
    </rPh>
    <rPh sb="8" eb="12">
      <t>ヘンソクケッサン</t>
    </rPh>
    <rPh sb="18" eb="20">
      <t>バアイ</t>
    </rPh>
    <phoneticPr fontId="1"/>
  </si>
  <si>
    <t>・変則決算（12か月未満、12か月超）の場合は、P/L科目は12か月分に換算した値を入力してください。
・例えば、９か月決算における①売上高が1,200億円、②経常利益が150億円、③親会社株主に帰属する当期純利益が90億円の場合、それぞれ「９分の12（12/9）」を掛けて得た値（①：1,600億円、②：200億円、③120億円）を入力してください。</t>
    <rPh sb="1" eb="5">
      <t>ヘンソクケッサン</t>
    </rPh>
    <rPh sb="9" eb="10">
      <t>ゲツ</t>
    </rPh>
    <rPh sb="10" eb="12">
      <t>ミマン</t>
    </rPh>
    <rPh sb="16" eb="17">
      <t>ゲツ</t>
    </rPh>
    <rPh sb="17" eb="18">
      <t>チョウ</t>
    </rPh>
    <rPh sb="20" eb="22">
      <t>バアイ</t>
    </rPh>
    <rPh sb="27" eb="29">
      <t>カモク</t>
    </rPh>
    <rPh sb="33" eb="34">
      <t>ゲツ</t>
    </rPh>
    <rPh sb="34" eb="35">
      <t>ブン</t>
    </rPh>
    <rPh sb="36" eb="38">
      <t>カンサン</t>
    </rPh>
    <rPh sb="40" eb="41">
      <t>アタイ</t>
    </rPh>
    <rPh sb="42" eb="44">
      <t>ニュウリョク</t>
    </rPh>
    <rPh sb="53" eb="54">
      <t>タト</t>
    </rPh>
    <rPh sb="59" eb="60">
      <t>ゲツ</t>
    </rPh>
    <rPh sb="60" eb="62">
      <t>ケッサン</t>
    </rPh>
    <rPh sb="67" eb="70">
      <t>ウリアゲダカ</t>
    </rPh>
    <rPh sb="76" eb="78">
      <t>オクエン</t>
    </rPh>
    <rPh sb="80" eb="84">
      <t>ケイジョウリエキ</t>
    </rPh>
    <rPh sb="88" eb="90">
      <t>オクエン</t>
    </rPh>
    <rPh sb="92" eb="95">
      <t>オヤガイシャ</t>
    </rPh>
    <rPh sb="95" eb="97">
      <t>カブヌシ</t>
    </rPh>
    <rPh sb="98" eb="100">
      <t>キゾク</t>
    </rPh>
    <rPh sb="102" eb="107">
      <t>トウキジュンリエキ</t>
    </rPh>
    <rPh sb="110" eb="112">
      <t>オクエン</t>
    </rPh>
    <rPh sb="113" eb="115">
      <t>バアイ</t>
    </rPh>
    <rPh sb="122" eb="123">
      <t>ブン</t>
    </rPh>
    <rPh sb="134" eb="135">
      <t>カ</t>
    </rPh>
    <rPh sb="137" eb="138">
      <t>エ</t>
    </rPh>
    <rPh sb="139" eb="140">
      <t>アタイ</t>
    </rPh>
    <rPh sb="148" eb="150">
      <t>オクエン</t>
    </rPh>
    <rPh sb="156" eb="158">
      <t>オクエン</t>
    </rPh>
    <rPh sb="163" eb="165">
      <t>オクエン</t>
    </rPh>
    <rPh sb="167" eb="169">
      <t>ニュウリョク</t>
    </rPh>
    <phoneticPr fontId="1"/>
  </si>
  <si>
    <t>【変則決算の場合や会計基準を変更した場合の入力方法】</t>
    <rPh sb="1" eb="5">
      <t>ヘンソクケッサン</t>
    </rPh>
    <rPh sb="6" eb="8">
      <t>バアイ</t>
    </rPh>
    <rPh sb="9" eb="13">
      <t>カイケイキジュン</t>
    </rPh>
    <rPh sb="14" eb="16">
      <t>ヘンコウ</t>
    </rPh>
    <rPh sb="18" eb="20">
      <t>バアイ</t>
    </rPh>
    <rPh sb="21" eb="25">
      <t>ニュウリョクホウホウ</t>
    </rPh>
    <phoneticPr fontId="1"/>
  </si>
  <si>
    <t>入力方法</t>
    <rPh sb="0" eb="4">
      <t>ニュウリョクホウホウ</t>
    </rPh>
    <phoneticPr fontId="1"/>
  </si>
  <si>
    <t>該当例</t>
    <rPh sb="0" eb="3">
      <t>ガイトウレイ</t>
    </rPh>
    <phoneticPr fontId="1"/>
  </si>
  <si>
    <t xml:space="preserve">「（分子）」欄に表示された項目について、太枠内に実額/見込額を入力してください。
（グレーアウトされている場合は不要）
</t>
    <rPh sb="13" eb="15">
      <t>コウモク</t>
    </rPh>
    <rPh sb="25" eb="26">
      <t>ガク</t>
    </rPh>
    <phoneticPr fontId="15"/>
  </si>
  <si>
    <t xml:space="preserve">
「（分子）」欄に表示された項目について、太枠内に実額/見込額を入力してください。
（グレーアウトされている箇所は不要）
※　E21セルからH21セルは、選択した開示項目に応じて、「（分子）」欄に表示された額の入力が必要な決算期が自動表示される場合があります。変則決算（12か月未満、12か月超）が含まれる場合は、12か月分に換算した値を入力してください。
　なお、当該決算期は、「軽微基準額算出シート」における財務諸表データ欄（I列）と連動しているため、E21セルからH21セルの表示がエラー（「1900年1月期」、「#N/A」）となる場合や貴社決算期と異なる場合は、「軽微基準額算出シート」のI列に直近年度より先の年度（翌期以降）を入力してください。</t>
    <rPh sb="14" eb="16">
      <t>コウモク</t>
    </rPh>
    <rPh sb="25" eb="27">
      <t>ジツガク</t>
    </rPh>
    <rPh sb="28" eb="31">
      <t>ミコミガク</t>
    </rPh>
    <rPh sb="78" eb="80">
      <t>センタク</t>
    </rPh>
    <rPh sb="82" eb="86">
      <t>カイジコウモク</t>
    </rPh>
    <rPh sb="87" eb="88">
      <t>オウ</t>
    </rPh>
    <rPh sb="106" eb="108">
      <t>ニュウリョク</t>
    </rPh>
    <rPh sb="109" eb="111">
      <t>ヒツヨウ</t>
    </rPh>
    <rPh sb="112" eb="115">
      <t>ケッサンキ</t>
    </rPh>
    <rPh sb="116" eb="118">
      <t>ジドウ</t>
    </rPh>
    <rPh sb="118" eb="120">
      <t>ヒョウジ</t>
    </rPh>
    <rPh sb="123" eb="125">
      <t>バアイ</t>
    </rPh>
    <rPh sb="150" eb="151">
      <t>フク</t>
    </rPh>
    <rPh sb="184" eb="186">
      <t>トウガイ</t>
    </rPh>
    <rPh sb="192" eb="197">
      <t>ケイビキジュンガク</t>
    </rPh>
    <rPh sb="197" eb="199">
      <t>サンシュツ</t>
    </rPh>
    <rPh sb="207" eb="211">
      <t>ザイムショヒョウ</t>
    </rPh>
    <rPh sb="214" eb="215">
      <t>ラン</t>
    </rPh>
    <rPh sb="217" eb="218">
      <t>レツ</t>
    </rPh>
    <rPh sb="220" eb="222">
      <t>レンドウ</t>
    </rPh>
    <rPh sb="254" eb="255">
      <t>ネン</t>
    </rPh>
    <rPh sb="256" eb="257">
      <t>ガツ</t>
    </rPh>
    <rPh sb="257" eb="258">
      <t>キ</t>
    </rPh>
    <rPh sb="273" eb="275">
      <t>キシャ</t>
    </rPh>
    <rPh sb="275" eb="278">
      <t>ケッサンキ</t>
    </rPh>
    <rPh sb="279" eb="280">
      <t>コト</t>
    </rPh>
    <rPh sb="282" eb="284">
      <t>バアイ</t>
    </rPh>
    <rPh sb="287" eb="291">
      <t>ケイビキジュン</t>
    </rPh>
    <rPh sb="291" eb="292">
      <t>ガク</t>
    </rPh>
    <rPh sb="292" eb="294">
      <t>サンシュツ</t>
    </rPh>
    <rPh sb="300" eb="301">
      <t>レツ</t>
    </rPh>
    <rPh sb="302" eb="304">
      <t>チョッキン</t>
    </rPh>
    <rPh sb="304" eb="306">
      <t>ネンド</t>
    </rPh>
    <rPh sb="308" eb="309">
      <t>サキ</t>
    </rPh>
    <rPh sb="310" eb="312">
      <t>ネンド</t>
    </rPh>
    <rPh sb="319" eb="321">
      <t>ニュウリョク</t>
    </rPh>
    <phoneticPr fontId="1"/>
  </si>
  <si>
    <t>直前年度に連結決算から非連結決算に移行した場合</t>
    <rPh sb="0" eb="2">
      <t>チョクゼン</t>
    </rPh>
    <rPh sb="2" eb="4">
      <t>ネンド</t>
    </rPh>
    <rPh sb="5" eb="7">
      <t>レンケツ</t>
    </rPh>
    <rPh sb="7" eb="9">
      <t>ケッサン</t>
    </rPh>
    <rPh sb="11" eb="14">
      <t>ヒレンケツ</t>
    </rPh>
    <rPh sb="14" eb="16">
      <t>ケッサン</t>
    </rPh>
    <rPh sb="17" eb="19">
      <t>イコウ</t>
    </rPh>
    <rPh sb="21" eb="23">
      <t>バアイ</t>
    </rPh>
    <phoneticPr fontId="1"/>
  </si>
  <si>
    <t>「軽微基準額算出シート」へ</t>
    <rPh sb="1" eb="6">
      <t>ケイビキジュンガク</t>
    </rPh>
    <rPh sb="6" eb="8">
      <t>サンシュツ</t>
    </rPh>
    <phoneticPr fontId="15"/>
  </si>
  <si>
    <t>過去の不適正な開示の事例を分析し、「適時開示が必要な事実であるとの認識が抜け落ちやすい事項」や「特に注意を要する事項」をまとめています。開示漏れの未然防止にご活用ください。</t>
    <rPh sb="0" eb="2">
      <t>カコ</t>
    </rPh>
    <rPh sb="3" eb="6">
      <t>フテキセイ</t>
    </rPh>
    <rPh sb="7" eb="9">
      <t>カイジ</t>
    </rPh>
    <rPh sb="10" eb="12">
      <t>ジレイ</t>
    </rPh>
    <rPh sb="13" eb="15">
      <t>ブンセキ</t>
    </rPh>
    <rPh sb="36" eb="37">
      <t>ヌ</t>
    </rPh>
    <rPh sb="38" eb="39">
      <t>オ</t>
    </rPh>
    <rPh sb="43" eb="45">
      <t>ジコウ</t>
    </rPh>
    <phoneticPr fontId="1"/>
  </si>
  <si>
    <t>　※デフォルトで「決算期」（Ⅰ列）を３月期としています。貴社と異なる場合は内容変更後に選択してください。</t>
    <rPh sb="28" eb="30">
      <t>キシャ</t>
    </rPh>
    <rPh sb="31" eb="32">
      <t>コト</t>
    </rPh>
    <rPh sb="34" eb="36">
      <t>バアイ</t>
    </rPh>
    <rPh sb="37" eb="39">
      <t>ナイヨウ</t>
    </rPh>
    <rPh sb="39" eb="41">
      <t>ヘンコウ</t>
    </rPh>
    <rPh sb="41" eb="42">
      <t>ゴ</t>
    </rPh>
    <rPh sb="43" eb="45">
      <t>センタク</t>
    </rPh>
    <phoneticPr fontId="1"/>
  </si>
  <si>
    <t>　※デフォルトで「会計基準」（J列）を「日本基準（連結）」としています。貴社と異なる場合は内容変更後に入力してください。
　※変則決算（12か月未満、12か月超）の場合は、P/L科目は月割りし12か月分に換算した値を入力してください。</t>
    <rPh sb="51" eb="53">
      <t>ニュウリョク</t>
    </rPh>
    <rPh sb="63" eb="65">
      <t>ヘンソク</t>
    </rPh>
    <rPh sb="65" eb="67">
      <t>ケッサン</t>
    </rPh>
    <rPh sb="71" eb="72">
      <t>ゲツ</t>
    </rPh>
    <rPh sb="72" eb="74">
      <t>ミマン</t>
    </rPh>
    <rPh sb="78" eb="79">
      <t>ゲツ</t>
    </rPh>
    <rPh sb="79" eb="80">
      <t>チョウ</t>
    </rPh>
    <rPh sb="82" eb="84">
      <t>バアイ</t>
    </rPh>
    <rPh sb="89" eb="91">
      <t>カモク</t>
    </rPh>
    <rPh sb="92" eb="94">
      <t>ツキワ</t>
    </rPh>
    <rPh sb="99" eb="100">
      <t>ゲツ</t>
    </rPh>
    <rPh sb="100" eb="101">
      <t>ブン</t>
    </rPh>
    <rPh sb="102" eb="104">
      <t>カンサン</t>
    </rPh>
    <rPh sb="106" eb="107">
      <t>アタイ</t>
    </rPh>
    <rPh sb="108" eb="110">
      <t>ニュウリョク</t>
    </rPh>
    <phoneticPr fontId="1"/>
  </si>
  <si>
    <t>①　B22セルから直前年度を選択してください（選択肢はⅠ列「決算期」の表示と連動しています。）。</t>
    <rPh sb="9" eb="13">
      <t>チョクゼンネンド</t>
    </rPh>
    <rPh sb="14" eb="16">
      <t>センタク</t>
    </rPh>
    <rPh sb="23" eb="26">
      <t>センタクシ</t>
    </rPh>
    <rPh sb="28" eb="29">
      <t>レツ</t>
    </rPh>
    <rPh sb="30" eb="33">
      <t>ケッサンキ</t>
    </rPh>
    <rPh sb="35" eb="37">
      <t>ヒョウジ</t>
    </rPh>
    <rPh sb="38" eb="40">
      <t>レンドウ</t>
    </rPh>
    <phoneticPr fontId="1"/>
  </si>
  <si>
    <t xml:space="preserve">  ←任意の単位を入力してください（百万円、千円　等）</t>
    <rPh sb="3" eb="5">
      <t>ニンイ</t>
    </rPh>
    <rPh sb="6" eb="8">
      <t>タンイ</t>
    </rPh>
    <rPh sb="9" eb="11">
      <t>ニュウリョク</t>
    </rPh>
    <rPh sb="18" eb="21">
      <t>ヒャクマンエン</t>
    </rPh>
    <rPh sb="22" eb="23">
      <t>セン</t>
    </rPh>
    <rPh sb="23" eb="24">
      <t>エン</t>
    </rPh>
    <rPh sb="25" eb="26">
      <t>トウ</t>
    </rPh>
    <phoneticPr fontId="1"/>
  </si>
  <si>
    <t>②　選択した直前年度の財務諸表のデータを入力してください（Ｉ９セルに単位も入力してください。）。</t>
    <phoneticPr fontId="1"/>
  </si>
  <si>
    <t>　※４期分のうち金商法上の監査手続きを経た数値のみ入力してください。当該数値がない期の入力欄は空欄で結構です。
　※各期の会計基準（J列）が貴社と異なる場合は、内容変更後に入力してください。</t>
    <rPh sb="3" eb="5">
      <t>キブン</t>
    </rPh>
    <rPh sb="8" eb="11">
      <t>キンショウホウ</t>
    </rPh>
    <rPh sb="11" eb="12">
      <t>ジョウ</t>
    </rPh>
    <rPh sb="13" eb="15">
      <t>カンサ</t>
    </rPh>
    <rPh sb="15" eb="17">
      <t>テツヅ</t>
    </rPh>
    <rPh sb="19" eb="20">
      <t>ヘ</t>
    </rPh>
    <rPh sb="21" eb="23">
      <t>スウチ</t>
    </rPh>
    <rPh sb="25" eb="27">
      <t>ニュウリョク</t>
    </rPh>
    <rPh sb="34" eb="36">
      <t>トウガイ</t>
    </rPh>
    <rPh sb="36" eb="38">
      <t>スウチ</t>
    </rPh>
    <rPh sb="41" eb="42">
      <t>キ</t>
    </rPh>
    <rPh sb="43" eb="45">
      <t>ニュウリョク</t>
    </rPh>
    <rPh sb="45" eb="46">
      <t>ラン</t>
    </rPh>
    <rPh sb="47" eb="49">
      <t>クウラン</t>
    </rPh>
    <rPh sb="50" eb="52">
      <t>ケッコウ</t>
    </rPh>
    <rPh sb="58" eb="60">
      <t>カクキ</t>
    </rPh>
    <rPh sb="61" eb="65">
      <t>カイケイキジュン</t>
    </rPh>
    <rPh sb="67" eb="68">
      <t>レツ</t>
    </rPh>
    <rPh sb="70" eb="72">
      <t>キシャ</t>
    </rPh>
    <rPh sb="73" eb="74">
      <t>コト</t>
    </rPh>
    <rPh sb="76" eb="78">
      <t>バアイ</t>
    </rPh>
    <rPh sb="80" eb="82">
      <t>ナイヨウ</t>
    </rPh>
    <rPh sb="82" eb="85">
      <t>ヘンコウゴ</t>
    </rPh>
    <rPh sb="86" eb="88">
      <t>ニュウリョク</t>
    </rPh>
    <phoneticPr fontId="1"/>
  </si>
  <si>
    <t>　　　 財務諸表データを入力することで、下表で主要な軽微基準額の一覧が表示されます。</t>
    <rPh sb="4" eb="8">
      <t>ザイムショヒョウ</t>
    </rPh>
    <rPh sb="12" eb="14">
      <t>ニュウリョク</t>
    </rPh>
    <rPh sb="20" eb="22">
      <t>カヒョウ</t>
    </rPh>
    <rPh sb="23" eb="25">
      <t>シュヨウ</t>
    </rPh>
    <rPh sb="26" eb="30">
      <t>ケイビキジュン</t>
    </rPh>
    <rPh sb="30" eb="31">
      <t>ガク</t>
    </rPh>
    <rPh sb="32" eb="34">
      <t>イチラン</t>
    </rPh>
    <rPh sb="35" eb="37">
      <t>ヒョウジ</t>
    </rPh>
    <phoneticPr fontId="1"/>
  </si>
  <si>
    <t>　適時開示項目や決定・発生日、軽微基準判定のための影響額等を選択・入力することで、個別案件を想定した際の開示要否を確認することが可能です。</t>
    <rPh sb="1" eb="5">
      <t>テキジカイジ</t>
    </rPh>
    <rPh sb="5" eb="7">
      <t>コウモク</t>
    </rPh>
    <rPh sb="8" eb="10">
      <t>ケッテイ</t>
    </rPh>
    <rPh sb="11" eb="14">
      <t>ハッセイビ</t>
    </rPh>
    <rPh sb="15" eb="19">
      <t>ケイビキジュン</t>
    </rPh>
    <rPh sb="19" eb="21">
      <t>ハンテイ</t>
    </rPh>
    <rPh sb="25" eb="28">
      <t>エイキョウガク</t>
    </rPh>
    <rPh sb="28" eb="29">
      <t>トウ</t>
    </rPh>
    <rPh sb="30" eb="32">
      <t>センタク</t>
    </rPh>
    <rPh sb="33" eb="35">
      <t>ニュウリョク</t>
    </rPh>
    <rPh sb="41" eb="43">
      <t>コベツ</t>
    </rPh>
    <rPh sb="43" eb="45">
      <t>アンケン</t>
    </rPh>
    <rPh sb="46" eb="48">
      <t>ソウテイ</t>
    </rPh>
    <rPh sb="50" eb="51">
      <t>サイ</t>
    </rPh>
    <rPh sb="52" eb="54">
      <t>カイジ</t>
    </rPh>
    <rPh sb="54" eb="56">
      <t>ヨウヒ</t>
    </rPh>
    <rPh sb="57" eb="59">
      <t>カクニン</t>
    </rPh>
    <rPh sb="64" eb="66">
      <t>カノウ</t>
    </rPh>
    <phoneticPr fontId="1"/>
  </si>
  <si>
    <t>子会社等の設立の場合は、設立の予定日から３年以内に開始する当該子会社等のいずれかの事業年度における売上高や経常利益、当期純利益などの見込額等が軽微基準に該当するかどうかを確認する必要があります。</t>
    <rPh sb="0" eb="3">
      <t>コガイシャ</t>
    </rPh>
    <rPh sb="3" eb="4">
      <t>トウ</t>
    </rPh>
    <rPh sb="5" eb="7">
      <t>セツリツ</t>
    </rPh>
    <rPh sb="8" eb="10">
      <t>バアイ</t>
    </rPh>
    <rPh sb="12" eb="14">
      <t>セツリツ</t>
    </rPh>
    <rPh sb="15" eb="17">
      <t>ヨテイ</t>
    </rPh>
    <rPh sb="17" eb="18">
      <t>ビ</t>
    </rPh>
    <rPh sb="21" eb="22">
      <t>ネン</t>
    </rPh>
    <rPh sb="22" eb="24">
      <t>イナイ</t>
    </rPh>
    <rPh sb="25" eb="27">
      <t>カイシ</t>
    </rPh>
    <rPh sb="29" eb="31">
      <t>トウガイ</t>
    </rPh>
    <rPh sb="31" eb="34">
      <t>コガイシャ</t>
    </rPh>
    <rPh sb="34" eb="35">
      <t>トウ</t>
    </rPh>
    <rPh sb="41" eb="45">
      <t>ジギョウネンド</t>
    </rPh>
    <rPh sb="49" eb="52">
      <t>ウリアゲダカ</t>
    </rPh>
    <rPh sb="53" eb="57">
      <t>ケイジョウリエキ</t>
    </rPh>
    <rPh sb="58" eb="63">
      <t>トウキジュンリエキ</t>
    </rPh>
    <rPh sb="66" eb="69">
      <t>ミコミガク</t>
    </rPh>
    <rPh sb="69" eb="70">
      <t>トウ</t>
    </rPh>
    <rPh sb="71" eb="75">
      <t>ケイビキジュン</t>
    </rPh>
    <rPh sb="76" eb="78">
      <t>ガイトウ</t>
    </rPh>
    <rPh sb="85" eb="87">
      <t>カクニン</t>
    </rPh>
    <rPh sb="89" eb="91">
      <t>ヒツヨウ</t>
    </rPh>
    <phoneticPr fontId="1"/>
  </si>
  <si>
    <t>例えば、子会社等において減損損失等の損失が発生した場合、その見込額が連結純資産の３％に相当する額以上となる場合や、損害による連結経常利益・親会社株主に帰属する当期純利益の増加・減少見込み額が直前連結会計年度の上記利益の30％に相当する額以上となる場合には開示が必要となります。</t>
    <rPh sb="57" eb="59">
      <t>ソンガイ</t>
    </rPh>
    <rPh sb="62" eb="64">
      <t>レンケツ</t>
    </rPh>
    <rPh sb="64" eb="66">
      <t>ケイジョウ</t>
    </rPh>
    <rPh sb="66" eb="68">
      <t>リエキ</t>
    </rPh>
    <rPh sb="69" eb="72">
      <t>オヤガイシャ</t>
    </rPh>
    <rPh sb="72" eb="74">
      <t>カブヌシ</t>
    </rPh>
    <rPh sb="75" eb="77">
      <t>キゾク</t>
    </rPh>
    <rPh sb="79" eb="84">
      <t>トウキジュンリエキ</t>
    </rPh>
    <rPh sb="85" eb="87">
      <t>ゾウカ</t>
    </rPh>
    <rPh sb="88" eb="90">
      <t>ゲンショウ</t>
    </rPh>
    <rPh sb="90" eb="92">
      <t>ミコ</t>
    </rPh>
    <rPh sb="93" eb="94">
      <t>ガク</t>
    </rPh>
    <rPh sb="95" eb="97">
      <t>チョクゼン</t>
    </rPh>
    <rPh sb="97" eb="99">
      <t>レンケツ</t>
    </rPh>
    <rPh sb="99" eb="103">
      <t>カイケイネンド</t>
    </rPh>
    <rPh sb="104" eb="106">
      <t>ジョウキ</t>
    </rPh>
    <rPh sb="106" eb="108">
      <t>リエキ</t>
    </rPh>
    <rPh sb="113" eb="115">
      <t>ソウトウ</t>
    </rPh>
    <rPh sb="117" eb="118">
      <t>ガク</t>
    </rPh>
    <rPh sb="118" eb="120">
      <t>イジョウ</t>
    </rPh>
    <rPh sb="123" eb="125">
      <t>バアイ</t>
    </rPh>
    <phoneticPr fontId="1"/>
  </si>
  <si>
    <t>例えば、連結子会社から配当金を受領した場合や連結子会社に対する債権放棄を決定した場合など、「開示府令第１９条第２項第１２号」に基づき臨時報告書を提出する場合には、開示が必要となります。</t>
    <rPh sb="0" eb="1">
      <t>タト</t>
    </rPh>
    <rPh sb="4" eb="6">
      <t>レンケツ</t>
    </rPh>
    <rPh sb="6" eb="9">
      <t>コガイシャ</t>
    </rPh>
    <rPh sb="11" eb="13">
      <t>ハイトウ</t>
    </rPh>
    <rPh sb="13" eb="14">
      <t>キン</t>
    </rPh>
    <rPh sb="15" eb="17">
      <t>ジュリョウ</t>
    </rPh>
    <rPh sb="19" eb="21">
      <t>バアイ</t>
    </rPh>
    <rPh sb="22" eb="24">
      <t>レンケツ</t>
    </rPh>
    <rPh sb="24" eb="27">
      <t>コガイシャ</t>
    </rPh>
    <rPh sb="28" eb="29">
      <t>タイ</t>
    </rPh>
    <rPh sb="31" eb="35">
      <t>サイケンホウキ</t>
    </rPh>
    <rPh sb="36" eb="38">
      <t>ケッテイ</t>
    </rPh>
    <rPh sb="40" eb="42">
      <t>バアイ</t>
    </rPh>
    <rPh sb="46" eb="48">
      <t>カイジ</t>
    </rPh>
    <rPh sb="48" eb="50">
      <t>フレイ</t>
    </rPh>
    <rPh sb="50" eb="51">
      <t>ダイ</t>
    </rPh>
    <rPh sb="53" eb="54">
      <t>ジョウ</t>
    </rPh>
    <rPh sb="54" eb="55">
      <t>ダイ</t>
    </rPh>
    <rPh sb="56" eb="57">
      <t>コウ</t>
    </rPh>
    <rPh sb="57" eb="58">
      <t>ダイ</t>
    </rPh>
    <rPh sb="60" eb="61">
      <t>ゴウ</t>
    </rPh>
    <rPh sb="63" eb="64">
      <t>モト</t>
    </rPh>
    <rPh sb="66" eb="71">
      <t>リンジホウコクショ</t>
    </rPh>
    <rPh sb="72" eb="74">
      <t>テイシュツ</t>
    </rPh>
    <rPh sb="76" eb="78">
      <t>バアイ</t>
    </rPh>
    <rPh sb="81" eb="83">
      <t>カイジ</t>
    </rPh>
    <rPh sb="84" eb="86">
      <t>ヒツヨウ</t>
    </rPh>
    <phoneticPr fontId="1"/>
  </si>
  <si>
    <t>会計基準をIFRSに変更する（した）場合</t>
    <rPh sb="0" eb="4">
      <t>カイケイキジュン</t>
    </rPh>
    <rPh sb="10" eb="12">
      <t>ヘンコウ</t>
    </rPh>
    <rPh sb="18" eb="20">
      <t>バアイ</t>
    </rPh>
    <phoneticPr fontId="1"/>
  </si>
  <si>
    <t>・決算期ごとに、適用している会計基準をプルダウンから選択してください。</t>
    <phoneticPr fontId="1"/>
  </si>
  <si>
    <t>「（分母）」欄に記載の損益計算書科目に係る軽微基準の該当性について、「判定」欄に表示されます。
※　連結財務諸表作成会社の場合は、「連結売上高」に係る「判定」欄は、単体の「売上高」における軽微基準額（K列）も踏まえて、判定結果が表示されます。
※　利益基準については、「利益少額時の開示基準特例」が適用される場合、当該特例による基準額（N列）を踏まえて、判定結果が表示されます。</t>
    <rPh sb="11" eb="16">
      <t>ソンエキケイサンショ</t>
    </rPh>
    <rPh sb="16" eb="18">
      <t>カモク</t>
    </rPh>
    <rPh sb="19" eb="20">
      <t>カカ</t>
    </rPh>
    <rPh sb="62" eb="64">
      <t>バアイ</t>
    </rPh>
    <rPh sb="67" eb="69">
      <t>レンケツ</t>
    </rPh>
    <rPh sb="69" eb="71">
      <t>ウリアゲ</t>
    </rPh>
    <rPh sb="71" eb="72">
      <t>ダカ</t>
    </rPh>
    <rPh sb="74" eb="75">
      <t>カカ</t>
    </rPh>
    <rPh sb="77" eb="79">
      <t>ハンテイ</t>
    </rPh>
    <rPh sb="80" eb="81">
      <t>ラン</t>
    </rPh>
    <rPh sb="83" eb="85">
      <t>タンタイ</t>
    </rPh>
    <rPh sb="87" eb="89">
      <t>ウリアゲ</t>
    </rPh>
    <rPh sb="89" eb="90">
      <t>タカ</t>
    </rPh>
    <rPh sb="95" eb="97">
      <t>ケイビ</t>
    </rPh>
    <rPh sb="97" eb="99">
      <t>キジュン</t>
    </rPh>
    <rPh sb="99" eb="100">
      <t>ガク</t>
    </rPh>
    <rPh sb="102" eb="103">
      <t>レツ</t>
    </rPh>
    <rPh sb="110" eb="112">
      <t>ハンテイ</t>
    </rPh>
    <rPh sb="112" eb="114">
      <t>ケッカ</t>
    </rPh>
    <rPh sb="115" eb="117">
      <t>ヒョウジ</t>
    </rPh>
    <rPh sb="125" eb="127">
      <t>リエキ</t>
    </rPh>
    <rPh sb="127" eb="129">
      <t>キジュン</t>
    </rPh>
    <rPh sb="136" eb="138">
      <t>リエキ</t>
    </rPh>
    <rPh sb="138" eb="140">
      <t>ショウガク</t>
    </rPh>
    <rPh sb="140" eb="141">
      <t>ジ</t>
    </rPh>
    <rPh sb="142" eb="144">
      <t>カイジ</t>
    </rPh>
    <rPh sb="144" eb="146">
      <t>キジュン</t>
    </rPh>
    <rPh sb="146" eb="148">
      <t>トクレイ</t>
    </rPh>
    <rPh sb="150" eb="152">
      <t>テキヨウ</t>
    </rPh>
    <rPh sb="155" eb="157">
      <t>バアイ</t>
    </rPh>
    <rPh sb="158" eb="160">
      <t>トウガイ</t>
    </rPh>
    <rPh sb="160" eb="162">
      <t>トクレイ</t>
    </rPh>
    <rPh sb="165" eb="167">
      <t>キジュン</t>
    </rPh>
    <rPh sb="167" eb="168">
      <t>ガク</t>
    </rPh>
    <rPh sb="170" eb="171">
      <t>レツ</t>
    </rPh>
    <rPh sb="173" eb="174">
      <t>フ</t>
    </rPh>
    <rPh sb="178" eb="180">
      <t>ハンテイ</t>
    </rPh>
    <rPh sb="180" eb="182">
      <t>ケッカ</t>
    </rPh>
    <rPh sb="183" eb="185">
      <t>ヒョウジ</t>
    </rPh>
    <phoneticPr fontId="15"/>
  </si>
  <si>
    <t>適時開示項目選択後、B11セルに表示された日付を入力してください（YYYY/MM/DD）。
（グレーアウトされている場合は不要）</t>
    <rPh sb="0" eb="6">
      <t>テキジカイジコウモク</t>
    </rPh>
    <rPh sb="6" eb="9">
      <t>センタクゴ</t>
    </rPh>
    <rPh sb="16" eb="18">
      <t>ヒョウジ</t>
    </rPh>
    <rPh sb="21" eb="23">
      <t>ヒヅケ</t>
    </rPh>
    <rPh sb="24" eb="26">
      <t>ニュウリョク</t>
    </rPh>
    <rPh sb="58" eb="60">
      <t>バアイ</t>
    </rPh>
    <rPh sb="61" eb="63">
      <t>フヨウ</t>
    </rPh>
    <phoneticPr fontId="15"/>
  </si>
  <si>
    <t>軽微基準一覧表</t>
    <rPh sb="0" eb="2">
      <t>ケイビ</t>
    </rPh>
    <rPh sb="2" eb="4">
      <t>キジュン</t>
    </rPh>
    <rPh sb="4" eb="6">
      <t>イチラン</t>
    </rPh>
    <rPh sb="6" eb="7">
      <t>ヒョウ</t>
    </rPh>
    <phoneticPr fontId="1"/>
  </si>
  <si>
    <t>軽微基準一覧表【子会社等】</t>
    <rPh sb="0" eb="2">
      <t>ケイビ</t>
    </rPh>
    <rPh sb="2" eb="4">
      <t>キジュン</t>
    </rPh>
    <rPh sb="4" eb="6">
      <t>イチラン</t>
    </rPh>
    <rPh sb="8" eb="12">
      <t>コガイシャトウ</t>
    </rPh>
    <phoneticPr fontId="1"/>
  </si>
  <si>
    <t>＊直近５年間に連結決算に移行した期又は会計基準を変更した期を含む場合、連結決算の数値又は変更後の会計基準に基づいた数値のみで自動算出しています。</t>
    <rPh sb="1" eb="3">
      <t>チョッキン</t>
    </rPh>
    <rPh sb="4" eb="6">
      <t>ネンカン</t>
    </rPh>
    <rPh sb="7" eb="9">
      <t>レンケツ</t>
    </rPh>
    <rPh sb="9" eb="11">
      <t>ケッサン</t>
    </rPh>
    <rPh sb="12" eb="14">
      <t>イコウ</t>
    </rPh>
    <rPh sb="16" eb="17">
      <t>キ</t>
    </rPh>
    <rPh sb="17" eb="18">
      <t>マタ</t>
    </rPh>
    <rPh sb="19" eb="23">
      <t>カイケイキジュン</t>
    </rPh>
    <rPh sb="24" eb="26">
      <t>ヘンコウ</t>
    </rPh>
    <rPh sb="28" eb="29">
      <t>キ</t>
    </rPh>
    <rPh sb="30" eb="31">
      <t>フク</t>
    </rPh>
    <rPh sb="32" eb="34">
      <t>バアイ</t>
    </rPh>
    <rPh sb="35" eb="37">
      <t>レンケツ</t>
    </rPh>
    <rPh sb="37" eb="39">
      <t>ケッサン</t>
    </rPh>
    <rPh sb="40" eb="42">
      <t>スウチ</t>
    </rPh>
    <rPh sb="42" eb="43">
      <t>マタ</t>
    </rPh>
    <rPh sb="44" eb="46">
      <t>ヘンコウ</t>
    </rPh>
    <rPh sb="46" eb="47">
      <t>ゴ</t>
    </rPh>
    <rPh sb="48" eb="50">
      <t>カイケイ</t>
    </rPh>
    <rPh sb="50" eb="52">
      <t>キジュン</t>
    </rPh>
    <rPh sb="53" eb="54">
      <t>モト</t>
    </rPh>
    <rPh sb="57" eb="59">
      <t>スウチ</t>
    </rPh>
    <rPh sb="62" eb="64">
      <t>ジドウ</t>
    </rPh>
    <rPh sb="64" eb="66">
      <t>サンシュツ</t>
    </rPh>
    <phoneticPr fontId="1"/>
  </si>
  <si>
    <t>・step１（B６）の選択肢が「作成あり」又は「作成あり（特定上場会社等）」になっているか確認するとともに、直前年度の会計基準（J列）について該当するものを選択のうえ、データを入力してください。
・直前年度より前の年度のデータで非連結決算として入力済みの数値がある場合、当該数値はそのままで差し支えなく、改めて「②個別財務諸表データ」欄に単体のデータとして入力し直す必要はありません。
・なお、「利益が少額の場合の開示基準の特例」（step２③）に該当する場合、左記軽微基準額の一覧における直近５年間の平均値は連結の決算期のみの数値で自動算出されます。</t>
    <rPh sb="16" eb="18">
      <t>サクセイ</t>
    </rPh>
    <rPh sb="21" eb="22">
      <t>マタ</t>
    </rPh>
    <rPh sb="24" eb="26">
      <t>サクセイ</t>
    </rPh>
    <rPh sb="29" eb="36">
      <t>トクテイジョウジョウガイシャトウ</t>
    </rPh>
    <rPh sb="45" eb="47">
      <t>カクニン</t>
    </rPh>
    <rPh sb="54" eb="58">
      <t>チョクゼンネンド</t>
    </rPh>
    <rPh sb="59" eb="63">
      <t>カイケイキジュン</t>
    </rPh>
    <rPh sb="65" eb="66">
      <t>レツ</t>
    </rPh>
    <rPh sb="71" eb="73">
      <t>ガイトウ</t>
    </rPh>
    <rPh sb="78" eb="80">
      <t>センタク</t>
    </rPh>
    <rPh sb="88" eb="90">
      <t>ニュウリョク</t>
    </rPh>
    <rPh sb="99" eb="103">
      <t>チョクゼンネンド</t>
    </rPh>
    <rPh sb="105" eb="106">
      <t>マエ</t>
    </rPh>
    <rPh sb="114" eb="117">
      <t>ヒレンケツ</t>
    </rPh>
    <rPh sb="117" eb="119">
      <t>ケッサン</t>
    </rPh>
    <rPh sb="122" eb="125">
      <t>ニュウリョクズ</t>
    </rPh>
    <rPh sb="127" eb="129">
      <t>スウチ</t>
    </rPh>
    <rPh sb="132" eb="134">
      <t>バアイ</t>
    </rPh>
    <rPh sb="135" eb="137">
      <t>トウガイ</t>
    </rPh>
    <rPh sb="137" eb="139">
      <t>スウチ</t>
    </rPh>
    <rPh sb="145" eb="146">
      <t>サ</t>
    </rPh>
    <rPh sb="147" eb="148">
      <t>ツカ</t>
    </rPh>
    <rPh sb="152" eb="153">
      <t>アラタ</t>
    </rPh>
    <rPh sb="157" eb="159">
      <t>コベツ</t>
    </rPh>
    <rPh sb="159" eb="163">
      <t>ザイムショヒョウ</t>
    </rPh>
    <rPh sb="167" eb="168">
      <t>ラン</t>
    </rPh>
    <rPh sb="169" eb="171">
      <t>タンタイ</t>
    </rPh>
    <rPh sb="178" eb="180">
      <t>ニュウリョク</t>
    </rPh>
    <rPh sb="181" eb="182">
      <t>ナオ</t>
    </rPh>
    <rPh sb="183" eb="185">
      <t>ヒツヨウ</t>
    </rPh>
    <rPh sb="224" eb="226">
      <t>ガイトウ</t>
    </rPh>
    <rPh sb="228" eb="230">
      <t>バアイ</t>
    </rPh>
    <rPh sb="231" eb="233">
      <t>サキ</t>
    </rPh>
    <rPh sb="233" eb="238">
      <t>ケイビキジュンガク</t>
    </rPh>
    <rPh sb="239" eb="241">
      <t>イチラン</t>
    </rPh>
    <rPh sb="245" eb="247">
      <t>チョッキン</t>
    </rPh>
    <rPh sb="248" eb="250">
      <t>ネンカン</t>
    </rPh>
    <rPh sb="251" eb="254">
      <t>ヘイキンチ</t>
    </rPh>
    <rPh sb="269" eb="271">
      <t>サンシュツ</t>
    </rPh>
    <phoneticPr fontId="1"/>
  </si>
  <si>
    <t>・step１（B６）の選択肢が「作成なし」になっているか確認するとともに、直前年度の会計基準（J列）について「日本基準（非連結）」を選択のうえ、データを入力してください。
・また、「利益が少額の場合の開示基準の特例」（step２③）に該当する場合、過去５年間の平均値は全て単体の数値を用いて算出する必要があります。本シートで計算するためには、過去４期分について、会計基準（J列）を「日本基準（非連結）」に選択のうえ「経常利益」（O列）及び「当期純利益」（P列）を単体のデータに入力する必要があります。</t>
    <rPh sb="16" eb="18">
      <t>サクセイ</t>
    </rPh>
    <rPh sb="28" eb="30">
      <t>カクニン</t>
    </rPh>
    <rPh sb="55" eb="59">
      <t>ニホンキジュン</t>
    </rPh>
    <rPh sb="60" eb="63">
      <t>ヒレンケツ</t>
    </rPh>
    <rPh sb="91" eb="93">
      <t>リエキ</t>
    </rPh>
    <rPh sb="94" eb="96">
      <t>ショウガク</t>
    </rPh>
    <rPh sb="97" eb="99">
      <t>バアイ</t>
    </rPh>
    <rPh sb="100" eb="104">
      <t>カイジキジュン</t>
    </rPh>
    <rPh sb="105" eb="107">
      <t>トクレイ</t>
    </rPh>
    <rPh sb="117" eb="119">
      <t>ガイトウ</t>
    </rPh>
    <rPh sb="121" eb="123">
      <t>バアイ</t>
    </rPh>
    <rPh sb="124" eb="126">
      <t>カコ</t>
    </rPh>
    <rPh sb="126" eb="129">
      <t>ゴネンカン</t>
    </rPh>
    <rPh sb="130" eb="132">
      <t>ヘイキン</t>
    </rPh>
    <rPh sb="132" eb="133">
      <t>チ</t>
    </rPh>
    <rPh sb="134" eb="135">
      <t>スベ</t>
    </rPh>
    <rPh sb="136" eb="138">
      <t>タンタイ</t>
    </rPh>
    <rPh sb="139" eb="141">
      <t>スウチ</t>
    </rPh>
    <rPh sb="142" eb="143">
      <t>モチ</t>
    </rPh>
    <rPh sb="145" eb="147">
      <t>サンシュツ</t>
    </rPh>
    <rPh sb="149" eb="151">
      <t>ヒツヨウ</t>
    </rPh>
    <rPh sb="157" eb="158">
      <t>ホン</t>
    </rPh>
    <rPh sb="162" eb="164">
      <t>ケイサン</t>
    </rPh>
    <rPh sb="171" eb="173">
      <t>カコ</t>
    </rPh>
    <rPh sb="174" eb="176">
      <t>キブン</t>
    </rPh>
    <rPh sb="181" eb="185">
      <t>カイケイキジュン</t>
    </rPh>
    <rPh sb="187" eb="188">
      <t>レツ</t>
    </rPh>
    <rPh sb="191" eb="195">
      <t>ニホンキジュン</t>
    </rPh>
    <rPh sb="196" eb="199">
      <t>ヒレンケツ</t>
    </rPh>
    <rPh sb="202" eb="204">
      <t>センタク</t>
    </rPh>
    <rPh sb="208" eb="212">
      <t>ケイジョウリエキ</t>
    </rPh>
    <rPh sb="215" eb="216">
      <t>レツ</t>
    </rPh>
    <rPh sb="217" eb="218">
      <t>オヨ</t>
    </rPh>
    <rPh sb="220" eb="225">
      <t>トウキジュンリエキ</t>
    </rPh>
    <rPh sb="228" eb="229">
      <t>レツ</t>
    </rPh>
    <rPh sb="231" eb="233">
      <t>タンタイ</t>
    </rPh>
    <rPh sb="238" eb="240">
      <t>ニュウリョク</t>
    </rPh>
    <rPh sb="242" eb="244">
      <t>ヒツヨウ</t>
    </rPh>
    <phoneticPr fontId="1"/>
  </si>
  <si>
    <t>　　　　　　　　　　　　　　※軽微基準額は小数点以下切り捨ての表示としています</t>
    <rPh sb="15" eb="20">
      <t>ケイビキジュンガク</t>
    </rPh>
    <rPh sb="21" eb="24">
      <t>ショウスウテン</t>
    </rPh>
    <rPh sb="24" eb="26">
      <t>イカ</t>
    </rPh>
    <rPh sb="26" eb="27">
      <t>キ</t>
    </rPh>
    <rPh sb="28" eb="29">
      <t>ス</t>
    </rPh>
    <rPh sb="31" eb="33">
      <t>ヒョウジ</t>
    </rPh>
    <phoneticPr fontId="1"/>
  </si>
  <si>
    <t>※軽微基準額は小数点以下切り捨て表示</t>
    <phoneticPr fontId="1"/>
  </si>
  <si>
    <t>(利益平均)</t>
    <rPh sb="1" eb="3">
      <t>リエキ</t>
    </rPh>
    <rPh sb="3" eb="5">
      <t>ヘイキン</t>
    </rPh>
    <phoneticPr fontId="1"/>
  </si>
  <si>
    <t>軽微基準一覧表【子会社等】</t>
    <rPh sb="0" eb="2">
      <t>ケイビ</t>
    </rPh>
    <rPh sb="2" eb="4">
      <t>キジュン</t>
    </rPh>
    <rPh sb="4" eb="6">
      <t>イチラン</t>
    </rPh>
    <rPh sb="6" eb="7">
      <t>ヒョウ</t>
    </rPh>
    <rPh sb="8" eb="11">
      <t>コガイシャ</t>
    </rPh>
    <rPh sb="11" eb="12">
      <t>トウ</t>
    </rPh>
    <phoneticPr fontId="1"/>
  </si>
  <si>
    <t>（利益平均）＊</t>
    <rPh sb="1" eb="3">
      <t>リエキ</t>
    </rPh>
    <rPh sb="3" eb="5">
      <t>ヘイキン</t>
    </rPh>
    <phoneticPr fontId="1"/>
  </si>
  <si>
    <t>（売上高）</t>
    <rPh sb="1" eb="4">
      <t>ウリアゲダカ</t>
    </rPh>
    <phoneticPr fontId="1"/>
  </si>
  <si>
    <t>日本基準（連結）</t>
  </si>
  <si>
    <t>・step２で入力した直前年度よりも前の４期分の「経常利益」を入力してください。</t>
    <phoneticPr fontId="1"/>
  </si>
  <si>
    <t>・step２で入力した直前年度よりも前の４期分の「当期純利益」を入力してください。</t>
    <phoneticPr fontId="1"/>
  </si>
  <si>
    <t>・step２で入力した直前年度よりも前の４期分の「経常利益」、「当期純利益」を入力してください。</t>
  </si>
  <si>
    <t>・step３の対応は不要です。</t>
    <phoneticPr fontId="1"/>
  </si>
  <si>
    <t>作成なし</t>
    <rPh sb="0" eb="2">
      <t>サクセイ</t>
    </rPh>
    <phoneticPr fontId="1"/>
  </si>
  <si>
    <t>作成あり</t>
    <rPh sb="0" eb="2">
      <t>サクセイ</t>
    </rPh>
    <phoneticPr fontId="1"/>
  </si>
  <si>
    <t>作成あり（特定上場会社等）</t>
    <rPh sb="0" eb="2">
      <t>サクセイ</t>
    </rPh>
    <rPh sb="5" eb="11">
      <t>トクテイジョウジョウガイシャ</t>
    </rPh>
    <rPh sb="11" eb="12">
      <t>トウ</t>
    </rPh>
    <phoneticPr fontId="1"/>
  </si>
  <si>
    <t>日本基準（連結）</t>
    <rPh sb="0" eb="4">
      <t>ニホンキジュン</t>
    </rPh>
    <rPh sb="5" eb="7">
      <t>レンケツ</t>
    </rPh>
    <phoneticPr fontId="1"/>
  </si>
  <si>
    <t>日本基準（非連結）</t>
    <rPh sb="0" eb="4">
      <t>ニホンキジュン</t>
    </rPh>
    <rPh sb="5" eb="6">
      <t>ヒ</t>
    </rPh>
    <rPh sb="6" eb="8">
      <t>レンケツ</t>
    </rPh>
    <phoneticPr fontId="1"/>
  </si>
  <si>
    <t>IFRS</t>
    <phoneticPr fontId="1"/>
  </si>
  <si>
    <t>米国基準</t>
    <rPh sb="0" eb="4">
      <t>ベイコクキジュン</t>
    </rPh>
    <phoneticPr fontId="1"/>
  </si>
  <si>
    <t>・step２で入力した直前年度よりも前の４期分の「経常利益」、「親会社株主に帰属する当期純利益」を入力してください。</t>
    <rPh sb="32" eb="35">
      <t>オヤガイシャ</t>
    </rPh>
    <rPh sb="35" eb="37">
      <t>カブヌシ</t>
    </rPh>
    <rPh sb="38" eb="40">
      <t>キゾク</t>
    </rPh>
    <phoneticPr fontId="1"/>
  </si>
  <si>
    <t>・step２で入力した直前年度よりも前の４期分の「親会社株主に帰属する当期純利益」を入力してください。</t>
    <rPh sb="25" eb="30">
      <t>オヤガイシャカブヌシ</t>
    </rPh>
    <rPh sb="31" eb="33">
      <t>キゾク</t>
    </rPh>
    <phoneticPr fontId="1"/>
  </si>
  <si>
    <t>・step２で入力した直前年度よりも前の４期分の「親会社の所有者に帰属する当期利益」をP列に入力してください。</t>
    <phoneticPr fontId="1"/>
  </si>
  <si>
    <t>子会社等の異動を伴う株式又は持分の譲渡又は取得その他の子会社等の異動を伴う事項
【子会社取得の場合の追加確認項目】</t>
    <phoneticPr fontId="1"/>
  </si>
  <si>
    <r>
      <rPr>
        <b/>
        <sz val="12"/>
        <color theme="1"/>
        <rFont val="ＭＳ Ｐゴシック"/>
        <family val="3"/>
        <charset val="128"/>
        <scheme val="minor"/>
      </rPr>
      <t xml:space="preserve">対象会社からの仕入高が、直前年度の仕入高総額の10%未満
対象会社に対する売上高が、直前年度の売上高総額の10%未満
対象会社の資本金の額又は出資の額が、上場会社の資本金の額の10%未満
</t>
    </r>
    <r>
      <rPr>
        <sz val="12"/>
        <color theme="1"/>
        <rFont val="ＭＳ Ｐゴシック"/>
        <family val="3"/>
        <charset val="128"/>
        <scheme val="minor"/>
      </rPr>
      <t>※対象会社とは、子会社等又は新たに子会社等となる会社
※新たに子会社等を設立する場合の分子は、基準となる日から3年以内に開始する各事業年度の額
※それ以外（新たに子会社等を設立しない場合）は、分子・分母ともに直前年度の額</t>
    </r>
    <r>
      <rPr>
        <sz val="12"/>
        <rFont val="ＭＳ Ｐゴシック"/>
        <family val="3"/>
        <charset val="128"/>
        <scheme val="minor"/>
      </rPr>
      <t>であるが、上記の「上場会社の資本金」は決定した時点での額となる</t>
    </r>
    <r>
      <rPr>
        <sz val="12"/>
        <color theme="1"/>
        <rFont val="ＭＳ Ｐゴシック"/>
        <family val="3"/>
        <charset val="128"/>
        <scheme val="minor"/>
      </rPr>
      <t xml:space="preserve">
※左記のとおり、子会社取得の場合、貸借対照表科目における比較対象及び分母の割合は、子会社取得に該当しないときと異なる内容となるため留意</t>
    </r>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6">
      <t>コガイシャトウ</t>
    </rPh>
    <rPh sb="106" eb="107">
      <t>マタ</t>
    </rPh>
    <rPh sb="108" eb="109">
      <t>アラ</t>
    </rPh>
    <rPh sb="111" eb="115">
      <t>コガイシャトウ</t>
    </rPh>
    <rPh sb="118" eb="120">
      <t>カイシャ</t>
    </rPh>
    <rPh sb="122" eb="123">
      <t>アラ</t>
    </rPh>
    <rPh sb="125" eb="129">
      <t>コガイシャトウ</t>
    </rPh>
    <rPh sb="130" eb="132">
      <t>セツリツ</t>
    </rPh>
    <rPh sb="134" eb="136">
      <t>バアイ</t>
    </rPh>
    <rPh sb="137" eb="139">
      <t>ブンシ</t>
    </rPh>
    <rPh sb="169" eb="171">
      <t>イガイ</t>
    </rPh>
    <rPh sb="172" eb="173">
      <t>アラ</t>
    </rPh>
    <rPh sb="175" eb="179">
      <t>コガイシャトウ</t>
    </rPh>
    <rPh sb="180" eb="182">
      <t>セツリツ</t>
    </rPh>
    <rPh sb="185" eb="187">
      <t>バアイ</t>
    </rPh>
    <rPh sb="190" eb="192">
      <t>ブンシ</t>
    </rPh>
    <rPh sb="209" eb="211">
      <t>ジョウキ</t>
    </rPh>
    <rPh sb="213" eb="217">
      <t>ジョウジョウガイシャ</t>
    </rPh>
    <rPh sb="223" eb="225">
      <t>ケッテイ</t>
    </rPh>
    <rPh sb="227" eb="229">
      <t>ジテン</t>
    </rPh>
    <rPh sb="231" eb="232">
      <t>ガク</t>
    </rPh>
    <rPh sb="237" eb="239">
      <t>サキ</t>
    </rPh>
    <rPh sb="244" eb="247">
      <t>コガイシャ</t>
    </rPh>
    <rPh sb="247" eb="249">
      <t>シュトク</t>
    </rPh>
    <rPh sb="250" eb="252">
      <t>バアイ</t>
    </rPh>
    <rPh sb="264" eb="266">
      <t>ヒカク</t>
    </rPh>
    <rPh sb="266" eb="268">
      <t>タイショウ</t>
    </rPh>
    <rPh sb="268" eb="269">
      <t>オヨ</t>
    </rPh>
    <rPh sb="270" eb="272">
      <t>ブンボ</t>
    </rPh>
    <rPh sb="273" eb="275">
      <t>ワリアイ</t>
    </rPh>
    <rPh sb="277" eb="280">
      <t>コガイシャ</t>
    </rPh>
    <rPh sb="280" eb="282">
      <t>シュトク</t>
    </rPh>
    <rPh sb="283" eb="285">
      <t>ガイトウ</t>
    </rPh>
    <rPh sb="291" eb="292">
      <t>コト</t>
    </rPh>
    <rPh sb="297" eb="299">
      <t>ナイヨウリュウイ</t>
    </rPh>
    <phoneticPr fontId="1"/>
  </si>
  <si>
    <t>取得対価の額＋
取得に係る行為の対価の額</t>
    <phoneticPr fontId="1"/>
  </si>
  <si>
    <t>対象会社からの仕入高が、直前年度の仕入高総額の10%未満
対象会社に対する売上高が、直前年度の売上高総額の10%未満
対象会社の資本金の額又は出資の額が、上場会社の資本金の額の10%未満
※対象会社とは、子会社等又は新たに子会社等となる会社
※新たに子会社等を設立する場合の分子は、基準日から3年以内に開始する各事業年度の額
※それ以外（新たに子会社等を設立しない場合）は、分子・分母ともに直前年度の額であるが、上記の「上場会社の資本金」は決定した時点での額となる
※左記のとおり、子会社取得の場合、貸借対照表科目における比較対象及び分母の割合は、子会社取得に該当しないときと異なる内容となるため留意</t>
    <phoneticPr fontId="1"/>
  </si>
  <si>
    <r>
      <t xml:space="preserve">その他
</t>
    </r>
    <r>
      <rPr>
        <sz val="12"/>
        <color rgb="FFFF0000"/>
        <rFont val="ＭＳ Ｐゴシック"/>
        <family val="3"/>
        <charset val="128"/>
        <scheme val="minor"/>
      </rPr>
      <t>※「基準となる日」が含まれると開示要否判定シートのB11、E21表示が変わる</t>
    </r>
    <rPh sb="2" eb="3">
      <t>タ</t>
    </rPh>
    <rPh sb="6" eb="8">
      <t>キジュン</t>
    </rPh>
    <rPh sb="11" eb="12">
      <t>ヒ</t>
    </rPh>
    <rPh sb="14" eb="15">
      <t>フク</t>
    </rPh>
    <rPh sb="19" eb="25">
      <t>カイジヨウヒハンテイ</t>
    </rPh>
    <rPh sb="36" eb="38">
      <t>ヒョウジ</t>
    </rPh>
    <rPh sb="39" eb="40">
      <t>カ</t>
    </rPh>
    <phoneticPr fontId="1"/>
  </si>
  <si>
    <t>子会社等における孫会社の異動を伴う株式又は持分の譲渡又は取得その他の孫会社の異動を伴う事項
　【孫会社取得の場合の追加確認項目】</t>
    <phoneticPr fontId="1"/>
  </si>
  <si>
    <t>（新たに子会社等を設立する場合）
設立予定日から3年以内に開始する当該子会社等の各事業年度末日における総資産の帳簿価額の見込額の最大値をご入力ください。
なお、軽微基準の１つに資本金に係る基準（子会社等の資本金又は出資の額が上場会社の資本金の10％未満であること）がありますが、当該基準における「上場会社の資本金」は決定時点での数値を用いることから判定対象から除外しています。判定対象となっていないその他の基準と併せて別途該当性についてご確認ください。</t>
    <phoneticPr fontId="1"/>
  </si>
  <si>
    <t>子会社等の異動を伴う株式又は持分の譲渡又は取得その他の子会社等の異動を伴う事項
　【子会社取得の場合の追加確認項目】</t>
    <phoneticPr fontId="1"/>
  </si>
  <si>
    <t>単体見ないもの１
特定上場会社等でも単体みるもの２</t>
    <phoneticPr fontId="1"/>
  </si>
  <si>
    <t>・step２で入力した直前年度よりも前の４期分の「当社株主に帰属する当期純利益」をP列に入力してください。</t>
    <rPh sb="25" eb="27">
      <t>トウシャ</t>
    </rPh>
    <rPh sb="36" eb="37">
      <t>ジュン</t>
    </rPh>
    <phoneticPr fontId="1"/>
  </si>
  <si>
    <t>軽微基準の該当性が表示されます。また、本シートで全ての軽微基準への該当性を確認できない適時開示項目については、軽微基準一覧表の「その他」欄や適時開示ガイドブック等による確認等が必要となる旨表示されます。</t>
    <rPh sb="0" eb="2">
      <t>ケイビ</t>
    </rPh>
    <rPh sb="2" eb="4">
      <t>キジュン</t>
    </rPh>
    <rPh sb="5" eb="8">
      <t>ガイトウセイ</t>
    </rPh>
    <rPh sb="9" eb="11">
      <t>ヒョウジ</t>
    </rPh>
    <rPh sb="19" eb="20">
      <t>ホン</t>
    </rPh>
    <rPh sb="24" eb="25">
      <t>スベ</t>
    </rPh>
    <rPh sb="27" eb="29">
      <t>ケイビ</t>
    </rPh>
    <rPh sb="29" eb="31">
      <t>キジュン</t>
    </rPh>
    <rPh sb="33" eb="36">
      <t>ガイトウセイ</t>
    </rPh>
    <rPh sb="37" eb="39">
      <t>カクニン</t>
    </rPh>
    <rPh sb="43" eb="45">
      <t>テキジ</t>
    </rPh>
    <rPh sb="45" eb="47">
      <t>カイジ</t>
    </rPh>
    <rPh sb="47" eb="49">
      <t>コウモク</t>
    </rPh>
    <rPh sb="61" eb="62">
      <t>ヒョウ</t>
    </rPh>
    <rPh sb="66" eb="67">
      <t>タ</t>
    </rPh>
    <rPh sb="68" eb="69">
      <t>ラン</t>
    </rPh>
    <rPh sb="70" eb="74">
      <t>テキジカイジ</t>
    </rPh>
    <rPh sb="80" eb="81">
      <t>トウ</t>
    </rPh>
    <rPh sb="84" eb="86">
      <t>カクニン</t>
    </rPh>
    <rPh sb="86" eb="87">
      <t>トウ</t>
    </rPh>
    <rPh sb="88" eb="90">
      <t>ヒツヨウ</t>
    </rPh>
    <rPh sb="93" eb="94">
      <t>ムネ</t>
    </rPh>
    <rPh sb="94" eb="96">
      <t>ヒョウジ</t>
    </rPh>
    <phoneticPr fontId="15"/>
  </si>
  <si>
    <t>子会社等の異動を伴う株式又は持分の譲渡又は取得その他の子会社等の異動を伴う事項　※</t>
    <phoneticPr fontId="1"/>
  </si>
  <si>
    <t>子会社等における孫会社の異動を伴う株式又は持分の譲渡又は取得その他の孫会社の異動を伴う事項　※</t>
    <rPh sb="8" eb="9">
      <t>マゴ</t>
    </rPh>
    <rPh sb="9" eb="11">
      <t>カイシャ</t>
    </rPh>
    <rPh sb="34" eb="35">
      <t>マゴ</t>
    </rPh>
    <phoneticPr fontId="1"/>
  </si>
  <si>
    <t>（新たに子会社等を設立する場合）
設立予定日から3年以内に開始する当該子会社等の各事業年度における各項目の見込額の最大値をご入力ください。</t>
    <rPh sb="33" eb="39">
      <t>トウガイコガイシャトウ</t>
    </rPh>
    <rPh sb="49" eb="50">
      <t>カク</t>
    </rPh>
    <rPh sb="50" eb="52">
      <t>コウモク</t>
    </rPh>
    <phoneticPr fontId="1"/>
  </si>
  <si>
    <t>　→「直近５年間の（連結）経常利益額の平均」の30％又は「直前年度の（連結）売上高の2％の額」の30％のうちいずれか大きい額</t>
    <rPh sb="3" eb="5">
      <t>チョッキン</t>
    </rPh>
    <rPh sb="6" eb="8">
      <t>ネンカン</t>
    </rPh>
    <rPh sb="10" eb="12">
      <t>レンケツ</t>
    </rPh>
    <rPh sb="13" eb="15">
      <t>ケイジョウ</t>
    </rPh>
    <rPh sb="15" eb="17">
      <t>リエキ</t>
    </rPh>
    <rPh sb="17" eb="18">
      <t>ガク</t>
    </rPh>
    <rPh sb="19" eb="21">
      <t>ヘイキン</t>
    </rPh>
    <rPh sb="26" eb="27">
      <t>マタ</t>
    </rPh>
    <rPh sb="29" eb="31">
      <t>チョクゼン</t>
    </rPh>
    <rPh sb="31" eb="34">
      <t>ウリアゲダカ</t>
    </rPh>
    <rPh sb="38" eb="39">
      <t>ガク</t>
    </rPh>
    <phoneticPr fontId="1"/>
  </si>
  <si>
    <r>
      <t>プルダウンから適時開示項目の分類を選択してください。
※　「業務上の提携/解消」や「子会社等の異動」、「孫会社の異動」については、行為内容に応じて「【追加確認項目】」が付された項目も別途選択し、軽微基準への該当性をご確認いただく必要があります。
※　</t>
    </r>
    <r>
      <rPr>
        <b/>
        <sz val="12"/>
        <rFont val="ＭＳ Ｐゴシック"/>
        <family val="3"/>
        <charset val="128"/>
        <scheme val="minor"/>
      </rPr>
      <t>いわゆる「バスケット条項」は、選択肢には含まれておりません。開示要否については、投資者の投資判断に著しい影響を及ぼすかどうかを踏まえご検討ください</t>
    </r>
    <r>
      <rPr>
        <sz val="12"/>
        <rFont val="ＭＳ Ｐゴシック"/>
        <family val="3"/>
        <charset val="128"/>
        <scheme val="minor"/>
      </rPr>
      <t>。</t>
    </r>
    <rPh sb="7" eb="9">
      <t>テキジ</t>
    </rPh>
    <rPh sb="9" eb="11">
      <t>カイジ</t>
    </rPh>
    <rPh sb="11" eb="13">
      <t>コウモク</t>
    </rPh>
    <rPh sb="14" eb="16">
      <t>ブンルイ</t>
    </rPh>
    <rPh sb="17" eb="19">
      <t>センタク</t>
    </rPh>
    <rPh sb="31" eb="34">
      <t>ギョウムジョウ</t>
    </rPh>
    <rPh sb="35" eb="37">
      <t>テイケイ</t>
    </rPh>
    <rPh sb="38" eb="40">
      <t>カイショウ</t>
    </rPh>
    <rPh sb="43" eb="47">
      <t>コガイシャトウ</t>
    </rPh>
    <rPh sb="48" eb="50">
      <t>イドウ</t>
    </rPh>
    <rPh sb="53" eb="56">
      <t>マゴカイシャ</t>
    </rPh>
    <rPh sb="57" eb="59">
      <t>イドウ</t>
    </rPh>
    <rPh sb="66" eb="68">
      <t>コウイ</t>
    </rPh>
    <rPh sb="68" eb="70">
      <t>ナイヨウ</t>
    </rPh>
    <rPh sb="71" eb="72">
      <t>オウ</t>
    </rPh>
    <rPh sb="85" eb="86">
      <t>フ</t>
    </rPh>
    <rPh sb="89" eb="91">
      <t>コウモク</t>
    </rPh>
    <rPh sb="92" eb="94">
      <t>ベット</t>
    </rPh>
    <rPh sb="94" eb="96">
      <t>センタク</t>
    </rPh>
    <rPh sb="104" eb="107">
      <t>ガイトウセイ</t>
    </rPh>
    <rPh sb="109" eb="111">
      <t>カクニン</t>
    </rPh>
    <rPh sb="115" eb="117">
      <t>ヒツヨウ</t>
    </rPh>
    <rPh sb="136" eb="138">
      <t>ジョウコウ</t>
    </rPh>
    <rPh sb="141" eb="144">
      <t>センタクシ</t>
    </rPh>
    <rPh sb="146" eb="147">
      <t>フク</t>
    </rPh>
    <rPh sb="156" eb="158">
      <t>カイジ</t>
    </rPh>
    <rPh sb="158" eb="160">
      <t>ヨウヒ</t>
    </rPh>
    <rPh sb="166" eb="169">
      <t>トウシシャ</t>
    </rPh>
    <rPh sb="170" eb="172">
      <t>トウシ</t>
    </rPh>
    <rPh sb="172" eb="174">
      <t>ハンダン</t>
    </rPh>
    <rPh sb="175" eb="176">
      <t>イチジル</t>
    </rPh>
    <rPh sb="178" eb="180">
      <t>エイキョウ</t>
    </rPh>
    <rPh sb="181" eb="182">
      <t>オヨ</t>
    </rPh>
    <rPh sb="189" eb="190">
      <t>フ</t>
    </rPh>
    <rPh sb="193" eb="195">
      <t>ケントウ</t>
    </rPh>
    <phoneticPr fontId="15"/>
  </si>
  <si>
    <r>
      <t xml:space="preserve">各適時開示項目の軽微基準を簡易に掲載した早見表です。
※上場会社本体（決定事実、発生事実）と子会社等（決定事実、発生事実）でシートが分かれています。
</t>
    </r>
    <r>
      <rPr>
        <b/>
        <sz val="12"/>
        <color theme="1"/>
        <rFont val="ＭＳ Ｐゴシック"/>
        <family val="3"/>
        <charset val="128"/>
        <scheme val="minor"/>
      </rPr>
      <t xml:space="preserve">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r>
    <r>
      <rPr>
        <sz val="12"/>
        <color theme="1"/>
        <rFont val="ＭＳ Ｐゴシック"/>
        <family val="3"/>
        <charset val="128"/>
        <scheme val="minor"/>
      </rPr>
      <t>。</t>
    </r>
    <rPh sb="0" eb="1">
      <t>カク</t>
    </rPh>
    <rPh sb="1" eb="3">
      <t>テキジ</t>
    </rPh>
    <rPh sb="3" eb="5">
      <t>カイジ</t>
    </rPh>
    <rPh sb="5" eb="7">
      <t>コウモク</t>
    </rPh>
    <rPh sb="8" eb="10">
      <t>ケイビ</t>
    </rPh>
    <rPh sb="10" eb="12">
      <t>キジュン</t>
    </rPh>
    <rPh sb="13" eb="15">
      <t>カンイ</t>
    </rPh>
    <rPh sb="16" eb="18">
      <t>ケイサイ</t>
    </rPh>
    <rPh sb="20" eb="22">
      <t>ハヤミ</t>
    </rPh>
    <rPh sb="22" eb="23">
      <t>ヒョウ</t>
    </rPh>
    <rPh sb="29" eb="33">
      <t>ジョウジョウガイシャ</t>
    </rPh>
    <rPh sb="33" eb="35">
      <t>ホンタイ</t>
    </rPh>
    <rPh sb="36" eb="38">
      <t>ケッテイ</t>
    </rPh>
    <rPh sb="38" eb="40">
      <t>ジジツ</t>
    </rPh>
    <rPh sb="41" eb="45">
      <t>ハッセイジジツ</t>
    </rPh>
    <rPh sb="47" eb="50">
      <t>コガイシャ</t>
    </rPh>
    <rPh sb="50" eb="51">
      <t>トウ</t>
    </rPh>
    <rPh sb="52" eb="56">
      <t>ケッテイジジツ</t>
    </rPh>
    <rPh sb="57" eb="59">
      <t>ハッセイ</t>
    </rPh>
    <rPh sb="59" eb="61">
      <t>ジジツ</t>
    </rPh>
    <rPh sb="67" eb="68">
      <t>ワ</t>
    </rPh>
    <rPh sb="88" eb="90">
      <t>ジョウコウ</t>
    </rPh>
    <rPh sb="102" eb="105">
      <t>イチランヒョウ</t>
    </rPh>
    <rPh sb="105" eb="106">
      <t>ジョウ</t>
    </rPh>
    <rPh sb="107" eb="108">
      <t>カク</t>
    </rPh>
    <rPh sb="124" eb="126">
      <t>トウガイ</t>
    </rPh>
    <rPh sb="126" eb="128">
      <t>コウモク</t>
    </rPh>
    <rPh sb="129" eb="131">
      <t>ガイトウ</t>
    </rPh>
    <rPh sb="136" eb="140">
      <t>ケイビキジュン</t>
    </rPh>
    <rPh sb="141" eb="143">
      <t>ガイトウ</t>
    </rPh>
    <rPh sb="145" eb="147">
      <t>バアイ</t>
    </rPh>
    <rPh sb="179" eb="183">
      <t>カイジヨウヒ</t>
    </rPh>
    <rPh sb="188" eb="190">
      <t>ヒツヨウ</t>
    </rPh>
    <phoneticPr fontId="1"/>
  </si>
  <si>
    <t>※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phoneticPr fontId="1"/>
  </si>
  <si>
    <t>対象会社の
各科目の額</t>
    <rPh sb="0" eb="2">
      <t>タイショウ</t>
    </rPh>
    <rPh sb="2" eb="4">
      <t>カイシャ</t>
    </rPh>
    <rPh sb="6" eb="9">
      <t>カクカモク</t>
    </rPh>
    <rPh sb="10" eb="11">
      <t>ガク</t>
    </rPh>
    <phoneticPr fontId="1"/>
  </si>
  <si>
    <t>2年分必要なもの２、３年分必要なもの３</t>
    <rPh sb="1" eb="2">
      <t>ネン</t>
    </rPh>
    <rPh sb="2" eb="3">
      <t>ブン</t>
    </rPh>
    <rPh sb="3" eb="5">
      <t>ヒツヨウ</t>
    </rPh>
    <rPh sb="11" eb="13">
      <t>ネンブン</t>
    </rPh>
    <rPh sb="13" eb="15">
      <t>ヒツヨウ</t>
    </rPh>
    <phoneticPr fontId="1"/>
  </si>
  <si>
    <t>・各項目に、I9セルに入力した単位で財務諸表データを入力してください。
　※　負の数値については、「-（マイナス）」で入力してください。
　※　変則決算（12か月未満、12か月超）の場合は、P/L科目は月割りし12か月分に換算した値を入力してください。
　※　IFRS任意適用会社については、「連結純資産」を「資本合計」、「親会社株主に帰属する当期純利益」を「親会社の所有者に帰属する当期利益」と読み替えてください。また、「経常利益」
　　　に係る基準が適用されませんので、「経常利益」の入力は不要です（米国基準を適用している会社は、「連結純資産」を「資本合計」、「親会社株主に帰属する当期純利益」を「当社株主
　　　に帰属する当期純利益」と読み替えてください。「経常利益」に係る基準はIFRS同様適用されません。）。
　※　事業年度の末日が到来していない期は、「決算期」のみの入力で足り、B/S、P/L項目の入力は不要です。</t>
    <rPh sb="252" eb="256">
      <t>ベイコクキジュン</t>
    </rPh>
    <rPh sb="257" eb="259">
      <t>テキヨウ</t>
    </rPh>
    <rPh sb="263" eb="265">
      <t>カイシャ</t>
    </rPh>
    <rPh sb="301" eb="303">
      <t>トウシャ</t>
    </rPh>
    <rPh sb="303" eb="305">
      <t>カブヌシ</t>
    </rPh>
    <rPh sb="310" eb="312">
      <t>キゾク</t>
    </rPh>
    <rPh sb="321" eb="322">
      <t>ヨ</t>
    </rPh>
    <rPh sb="323" eb="324">
      <t>カ</t>
    </rPh>
    <rPh sb="332" eb="334">
      <t>ケイジョウ</t>
    </rPh>
    <rPh sb="334" eb="336">
      <t>リエキ</t>
    </rPh>
    <rPh sb="338" eb="339">
      <t>カカ</t>
    </rPh>
    <rPh sb="340" eb="342">
      <t>キジュン</t>
    </rPh>
    <rPh sb="347" eb="349">
      <t>ドウヨウ</t>
    </rPh>
    <rPh sb="349" eb="351">
      <t>テキヨウ</t>
    </rPh>
    <rPh sb="392" eb="393">
      <t>タ</t>
    </rPh>
    <rPh sb="402" eb="404">
      <t>コウモク</t>
    </rPh>
    <phoneticPr fontId="1"/>
  </si>
  <si>
    <r>
      <rPr>
        <u/>
        <sz val="10"/>
        <rFont val="ＭＳ Ｐゴシック"/>
        <family val="3"/>
        <charset val="128"/>
        <scheme val="minor"/>
      </rPr>
      <t>①直前年度に初度適用している場合</t>
    </r>
    <r>
      <rPr>
        <sz val="10"/>
        <rFont val="ＭＳ Ｐゴシック"/>
        <family val="3"/>
        <charset val="128"/>
        <scheme val="minor"/>
      </rPr>
      <t xml:space="preserve">
・直前年度の会計基準（J列）について「IFRS」を選択（例えば、直前年度が2023年３月期である場合は、2023年３月期の会計基準について「IFRS」を選択してください。）のうえ、データを入力してください。
・また、「利益が少額の場合の開示基準の特例」（step２③）に該当する場合、初度適用時の比較年度に関しても、会計基準（J列）及び「親会社株主に帰属する当期純利益」（P列　※「親会社の所有者に帰属する当期利益」に読み替えてください。）をIFRSとして入力する必要があります。
・なお、上記特例に該当する場合、左記軽微基準額の一覧における直近５年間の平均値はIFRSの決算期のみの数値で自動算出されます。
</t>
    </r>
    <r>
      <rPr>
        <u/>
        <sz val="10"/>
        <rFont val="ＭＳ Ｐゴシック"/>
        <family val="3"/>
        <charset val="128"/>
        <scheme val="minor"/>
      </rPr>
      <t>②直前年度よりも前の期に初度適用している場合</t>
    </r>
    <r>
      <rPr>
        <sz val="10"/>
        <rFont val="ＭＳ Ｐゴシック"/>
        <family val="3"/>
        <charset val="128"/>
        <scheme val="minor"/>
      </rPr>
      <t>（「</t>
    </r>
    <r>
      <rPr>
        <u/>
        <sz val="10"/>
        <rFont val="ＭＳ Ｐゴシック"/>
        <family val="3"/>
        <charset val="128"/>
        <scheme val="minor"/>
      </rPr>
      <t>利益が少額の場合の開示基準の特例</t>
    </r>
    <r>
      <rPr>
        <sz val="10"/>
        <rFont val="ＭＳ Ｐゴシック"/>
        <family val="3"/>
        <charset val="128"/>
        <scheme val="minor"/>
      </rPr>
      <t>」（step２③）</t>
    </r>
    <r>
      <rPr>
        <u/>
        <sz val="10"/>
        <rFont val="ＭＳ Ｐゴシック"/>
        <family val="3"/>
        <charset val="128"/>
        <scheme val="minor"/>
      </rPr>
      <t>に該当する場合のみの対応</t>
    </r>
    <r>
      <rPr>
        <sz val="10"/>
        <rFont val="ＭＳ Ｐゴシック"/>
        <family val="3"/>
        <charset val="128"/>
        <scheme val="minor"/>
      </rPr>
      <t xml:space="preserve">となります。）
・上記特例による軽微基準額の計算において、直前年度を含む最大５年間でIFRS基準によるデータが必要となるため、初度適用時の比較年度を含め当該期間について会計基準（J列）及び「親会社株主に帰属する当期純利益」（P列　※「親会社の所有者に帰属する当期利益」に読み替えてください。）をIFRSとして入力する必要があります。
・なお、上記特例に該当する場合、左記軽微基準額の一覧における直近５年間の平均値はIFRS基準の決算期のみの数値で自動算出されます。
</t>
    </r>
    <r>
      <rPr>
        <u/>
        <sz val="10"/>
        <rFont val="ＭＳ Ｐゴシック"/>
        <family val="3"/>
        <charset val="128"/>
        <scheme val="minor"/>
      </rPr>
      <t xml:space="preserve">③今年度（直前年度の翌年度）に初度適用する場合
</t>
    </r>
    <r>
      <rPr>
        <sz val="10"/>
        <rFont val="ＭＳ Ｐゴシック"/>
        <family val="3"/>
        <charset val="128"/>
        <scheme val="minor"/>
      </rPr>
      <t>【今年度（直前年度の翌年度）期首から適用】
・軽微基準額は初度適用時の比較年度に基づいた数値で計算することから、直前年度のデータについて、会計基準（J列）は「IFRS」を選択のうえ、データを入力してください。
・例えば、2024年３月期までは日本基準、2025年３月期期首からIFRSに変更する場合、2024年３月期の会計基準は「IFRS」を選択し、データを入力する必要があります。
【今年度（直前年度の翌年度）本決算から適用】
・直前年度のデータについて、通常どおり会計基準（J列）は「日本基準」を選択のうえ、データを入力してください。</t>
    </r>
    <rPh sb="1" eb="5">
      <t>チョクゼンネンド</t>
    </rPh>
    <rPh sb="6" eb="10">
      <t>ショドテキヨウ</t>
    </rPh>
    <rPh sb="14" eb="16">
      <t>バアイ</t>
    </rPh>
    <rPh sb="18" eb="22">
      <t>チョクゼンネンド</t>
    </rPh>
    <rPh sb="42" eb="44">
      <t>センタク</t>
    </rPh>
    <rPh sb="111" eb="113">
      <t>ニュウリョク</t>
    </rPh>
    <rPh sb="159" eb="163">
      <t>ショドテキヨウ</t>
    </rPh>
    <rPh sb="163" eb="164">
      <t>ジ</t>
    </rPh>
    <rPh sb="165" eb="169">
      <t>ヒカクネンド</t>
    </rPh>
    <rPh sb="170" eb="171">
      <t>カン</t>
    </rPh>
    <rPh sb="175" eb="179">
      <t>カイケイキジュン</t>
    </rPh>
    <rPh sb="181" eb="182">
      <t>レツ</t>
    </rPh>
    <rPh sb="183" eb="184">
      <t>オヨ</t>
    </rPh>
    <rPh sb="226" eb="227">
      <t>ヨ</t>
    </rPh>
    <rPh sb="228" eb="229">
      <t>カ</t>
    </rPh>
    <rPh sb="245" eb="247">
      <t>ニュウリョク</t>
    </rPh>
    <rPh sb="249" eb="251">
      <t>ヒツヨウ</t>
    </rPh>
    <rPh sb="262" eb="264">
      <t>ジョウキ</t>
    </rPh>
    <rPh sb="264" eb="266">
      <t>トクレイ</t>
    </rPh>
    <rPh sb="267" eb="269">
      <t>ガイトウ</t>
    </rPh>
    <rPh sb="271" eb="273">
      <t>バアイ</t>
    </rPh>
    <rPh sb="303" eb="306">
      <t>ケッサンキ</t>
    </rPh>
    <rPh sb="309" eb="311">
      <t>スウチ</t>
    </rPh>
    <rPh sb="312" eb="314">
      <t>ジドウ</t>
    </rPh>
    <rPh sb="314" eb="316">
      <t>サンシュツ</t>
    </rPh>
    <rPh sb="324" eb="326">
      <t>チョクゼン</t>
    </rPh>
    <rPh sb="326" eb="328">
      <t>ネンド</t>
    </rPh>
    <rPh sb="331" eb="332">
      <t>マエ</t>
    </rPh>
    <rPh sb="333" eb="334">
      <t>キ</t>
    </rPh>
    <rPh sb="335" eb="339">
      <t>ショドテキヨウ</t>
    </rPh>
    <rPh sb="343" eb="345">
      <t>バアイ</t>
    </rPh>
    <rPh sb="347" eb="349">
      <t>リエキ</t>
    </rPh>
    <rPh sb="350" eb="352">
      <t>ショウガク</t>
    </rPh>
    <rPh sb="353" eb="355">
      <t>バアイ</t>
    </rPh>
    <rPh sb="356" eb="360">
      <t>カイジキジュン</t>
    </rPh>
    <rPh sb="361" eb="363">
      <t>トクレイ</t>
    </rPh>
    <rPh sb="373" eb="375">
      <t>ガイトウ</t>
    </rPh>
    <rPh sb="377" eb="379">
      <t>バアイ</t>
    </rPh>
    <rPh sb="382" eb="384">
      <t>タイオウ</t>
    </rPh>
    <rPh sb="393" eb="395">
      <t>ジョウキ</t>
    </rPh>
    <rPh sb="395" eb="397">
      <t>トクレイ</t>
    </rPh>
    <rPh sb="400" eb="405">
      <t>ケイビキジュンガク</t>
    </rPh>
    <rPh sb="406" eb="408">
      <t>ケイサン</t>
    </rPh>
    <rPh sb="413" eb="417">
      <t>チョクゼンネンド</t>
    </rPh>
    <rPh sb="418" eb="419">
      <t>フク</t>
    </rPh>
    <rPh sb="420" eb="422">
      <t>サイダイ</t>
    </rPh>
    <rPh sb="423" eb="425">
      <t>ネンカン</t>
    </rPh>
    <rPh sb="429" eb="431">
      <t>キジュン</t>
    </rPh>
    <rPh sb="438" eb="440">
      <t>ヒツヨウ</t>
    </rPh>
    <rPh sb="446" eb="448">
      <t>ショド</t>
    </rPh>
    <rPh sb="448" eb="450">
      <t>テキヨウ</t>
    </rPh>
    <rPh sb="450" eb="451">
      <t>ジ</t>
    </rPh>
    <rPh sb="452" eb="456">
      <t>ヒカクネンド</t>
    </rPh>
    <rPh sb="457" eb="458">
      <t>フク</t>
    </rPh>
    <rPh sb="459" eb="461">
      <t>トウガイ</t>
    </rPh>
    <rPh sb="461" eb="463">
      <t>キカン</t>
    </rPh>
    <rPh sb="467" eb="471">
      <t>カイケイキジュン</t>
    </rPh>
    <rPh sb="473" eb="474">
      <t>レツ</t>
    </rPh>
    <rPh sb="475" eb="476">
      <t>オヨ</t>
    </rPh>
    <rPh sb="595" eb="597">
      <t>キジュン</t>
    </rPh>
    <rPh sb="632" eb="634">
      <t>ショド</t>
    </rPh>
    <rPh sb="634" eb="636">
      <t>テキヨウ</t>
    </rPh>
    <rPh sb="638" eb="640">
      <t>バアイ</t>
    </rPh>
    <rPh sb="643" eb="646">
      <t>コンネンド</t>
    </rPh>
    <rPh sb="647" eb="651">
      <t>チョクゼンネンド</t>
    </rPh>
    <rPh sb="652" eb="655">
      <t>ヨクネンド</t>
    </rPh>
    <rPh sb="656" eb="658">
      <t>キシュ</t>
    </rPh>
    <rPh sb="660" eb="662">
      <t>テキヨウ</t>
    </rPh>
    <rPh sb="726" eb="728">
      <t>センタク</t>
    </rPh>
    <rPh sb="736" eb="738">
      <t>ニュウリョク</t>
    </rPh>
    <rPh sb="747" eb="748">
      <t>タト</t>
    </rPh>
    <rPh sb="776" eb="778">
      <t>キシュ</t>
    </rPh>
    <rPh sb="836" eb="839">
      <t>コンネンド</t>
    </rPh>
    <rPh sb="840" eb="844">
      <t>チョクゼンネンド</t>
    </rPh>
    <rPh sb="845" eb="848">
      <t>ヨクネンド</t>
    </rPh>
    <rPh sb="849" eb="852">
      <t>ホンケッサン</t>
    </rPh>
    <rPh sb="854" eb="856">
      <t>テキヨウ</t>
    </rPh>
    <rPh sb="859" eb="863">
      <t>チョクゼンネンド</t>
    </rPh>
    <rPh sb="872" eb="874">
      <t>ツウジョウ</t>
    </rPh>
    <rPh sb="877" eb="881">
      <t>カイケイキジュン</t>
    </rPh>
    <rPh sb="883" eb="884">
      <t>レツ</t>
    </rPh>
    <rPh sb="887" eb="891">
      <t>ニホンキジュン</t>
    </rPh>
    <rPh sb="903" eb="905">
      <t>ニュウリョク</t>
    </rPh>
    <phoneticPr fontId="1"/>
  </si>
  <si>
    <t>合弁会社の売上高
×出資比率</t>
    <rPh sb="0" eb="2">
      <t>ゴウベン</t>
    </rPh>
    <rPh sb="2" eb="4">
      <t>ガイシャ</t>
    </rPh>
    <rPh sb="5" eb="6">
      <t>ウ</t>
    </rPh>
    <rPh sb="6" eb="7">
      <t>ジョウ</t>
    </rPh>
    <rPh sb="7" eb="8">
      <t>タカ</t>
    </rPh>
    <phoneticPr fontId="1"/>
  </si>
  <si>
    <t>※提携を解消する場合、いずれの分子・分母も直前年度の額</t>
    <rPh sb="1" eb="3">
      <t>テイケイ</t>
    </rPh>
    <rPh sb="4" eb="6">
      <t>カイショウ</t>
    </rPh>
    <rPh sb="8" eb="10">
      <t>バアイ</t>
    </rPh>
    <rPh sb="15" eb="17">
      <t>ブンシ</t>
    </rPh>
    <rPh sb="18" eb="20">
      <t>ブンボ</t>
    </rPh>
    <rPh sb="21" eb="23">
      <t>チョクゼン</t>
    </rPh>
    <rPh sb="23" eb="25">
      <t>ネンド</t>
    </rPh>
    <rPh sb="26" eb="27">
      <t>ガク</t>
    </rPh>
    <phoneticPr fontId="1"/>
  </si>
  <si>
    <t>合弁会社の総資産の帳簿価額
×出資比率</t>
    <rPh sb="0" eb="2">
      <t>ゴウベン</t>
    </rPh>
    <rPh sb="2" eb="4">
      <t>ガイシャ</t>
    </rPh>
    <rPh sb="5" eb="8">
      <t>ソウシサン</t>
    </rPh>
    <rPh sb="9" eb="11">
      <t>チョウボ</t>
    </rPh>
    <rPh sb="11" eb="13">
      <t>カガク</t>
    </rPh>
    <rPh sb="15" eb="17">
      <t>シュッシ</t>
    </rPh>
    <rPh sb="17" eb="19">
      <t>ヒリツ</t>
    </rPh>
    <phoneticPr fontId="1"/>
  </si>
  <si>
    <t>（業務上の提携により合弁会社を設立する場合）
設立予定日から3年以内に開始する当該合弁会社の各事業年度における売上高に、当該合弁会社設立時の出資比率を乗じて得たものの最大値をご入力ください。
（合弁会社を設立して行っている業務上の提携を解消する場合）
当該合弁会社の直前事業年度の売上高に出資比率を乗じて得たものをご入力ください。</t>
    <rPh sb="41" eb="43">
      <t>ゴウベン</t>
    </rPh>
    <rPh sb="60" eb="62">
      <t>トウガイ</t>
    </rPh>
    <rPh sb="62" eb="64">
      <t>ゴウベン</t>
    </rPh>
    <rPh sb="141" eb="144">
      <t>ウリアゲダカ</t>
    </rPh>
    <rPh sb="145" eb="149">
      <t>シュッシヒリツ</t>
    </rPh>
    <rPh sb="150" eb="151">
      <t>ジョウ</t>
    </rPh>
    <rPh sb="153" eb="154">
      <t>エ</t>
    </rPh>
    <rPh sb="159" eb="161">
      <t>ニュウリョク</t>
    </rPh>
    <phoneticPr fontId="1"/>
  </si>
  <si>
    <t>売上高の減少額</t>
    <rPh sb="4" eb="6">
      <t>ゲンショウ</t>
    </rPh>
    <phoneticPr fontId="1"/>
  </si>
  <si>
    <t>連結会社の資産の
額の減少額</t>
    <rPh sb="0" eb="2">
      <t>レンケツ</t>
    </rPh>
    <rPh sb="2" eb="4">
      <t>ガイシャ</t>
    </rPh>
    <rPh sb="5" eb="7">
      <t>シサン</t>
    </rPh>
    <rPh sb="9" eb="10">
      <t>ガク</t>
    </rPh>
    <rPh sb="11" eb="14">
      <t>ゲンショウガク</t>
    </rPh>
    <phoneticPr fontId="1"/>
  </si>
  <si>
    <t>合弁会社の総資産の帳簿価額
×出資比率</t>
    <rPh sb="0" eb="4">
      <t>ゴウベンカイシャ</t>
    </rPh>
    <rPh sb="5" eb="8">
      <t>ソウシサン</t>
    </rPh>
    <rPh sb="9" eb="11">
      <t>チョウボ</t>
    </rPh>
    <rPh sb="11" eb="13">
      <t>カガク</t>
    </rPh>
    <rPh sb="15" eb="17">
      <t>シュッシ</t>
    </rPh>
    <rPh sb="17" eb="19">
      <t>ヒリツ</t>
    </rPh>
    <phoneticPr fontId="1"/>
  </si>
  <si>
    <t>（業務上の提携により合弁会社を設立する場合）
設立予定日から3年以内に開始する当該合弁会社の各事業年度における売上高に、当該合弁会社設立時の出資比率を乗じて得たものの最大値をご入力ください。
（合弁会社を設立して行っている業務上の提携を解消する場合）
当該合弁会社の直前事業年度の売上高に出資比率を乗じて得たものをご入力ください。</t>
    <phoneticPr fontId="1"/>
  </si>
  <si>
    <r>
      <rPr>
        <b/>
        <sz val="12"/>
        <color theme="1"/>
        <rFont val="ＭＳ Ｐゴシック"/>
        <family val="3"/>
        <charset val="128"/>
        <scheme val="minor"/>
      </rPr>
      <t xml:space="preserve">対象会社からの仕入高が、直前年度の仕入高総額の10%未満
対象会社に対する売上高が、直前年度の売上高総額の10%未満
対象会社の資本金の額又は出資の額が、上場会社の資本金の額の10%未満
</t>
    </r>
    <r>
      <rPr>
        <sz val="12"/>
        <color theme="1"/>
        <rFont val="ＭＳ Ｐゴシック"/>
        <family val="3"/>
        <charset val="128"/>
        <scheme val="minor"/>
      </rPr>
      <t>※対象会社とは、孫会社又は新たに孫会社となる会社
※新たに孫会社を設立する場合の分子は、基準となる日から３年以内に開始する各事業年度の額
※それ以外（新たに子会社等を設立しない場合）は、分子・分母ともに直前年度の額であるが、上記の「上場会社の資本金」は決定した時点での額となる
※左記のとおり、孫会社取得の場合、貸借対照表科目における比較対象及び分母の割合は、子会社取得に該当しないときと異なる内容となるため留意</t>
    </r>
    <rPh sb="0" eb="2">
      <t>タイショウ</t>
    </rPh>
    <rPh sb="2" eb="4">
      <t>ガイシャ</t>
    </rPh>
    <rPh sb="7" eb="9">
      <t>シイレ</t>
    </rPh>
    <rPh sb="9" eb="10">
      <t>ダカ</t>
    </rPh>
    <rPh sb="12" eb="14">
      <t>チョクゼン</t>
    </rPh>
    <rPh sb="14" eb="16">
      <t>ネンド</t>
    </rPh>
    <rPh sb="17" eb="19">
      <t>シイレ</t>
    </rPh>
    <rPh sb="19" eb="20">
      <t>ダカ</t>
    </rPh>
    <rPh sb="20" eb="22">
      <t>ソウガク</t>
    </rPh>
    <rPh sb="26" eb="28">
      <t>ミマン</t>
    </rPh>
    <rPh sb="29" eb="31">
      <t>タイショウ</t>
    </rPh>
    <rPh sb="31" eb="33">
      <t>ガイシャ</t>
    </rPh>
    <rPh sb="34" eb="35">
      <t>タイ</t>
    </rPh>
    <rPh sb="37" eb="39">
      <t>ウリアゲ</t>
    </rPh>
    <rPh sb="39" eb="40">
      <t>ダカ</t>
    </rPh>
    <rPh sb="42" eb="44">
      <t>チョクゼン</t>
    </rPh>
    <rPh sb="44" eb="46">
      <t>ネンド</t>
    </rPh>
    <rPh sb="47" eb="49">
      <t>ウリアゲ</t>
    </rPh>
    <rPh sb="49" eb="50">
      <t>ダカ</t>
    </rPh>
    <rPh sb="50" eb="52">
      <t>ソウガク</t>
    </rPh>
    <rPh sb="56" eb="58">
      <t>ミマン</t>
    </rPh>
    <rPh sb="59" eb="61">
      <t>タイショウ</t>
    </rPh>
    <rPh sb="61" eb="63">
      <t>ガイシャ</t>
    </rPh>
    <rPh sb="64" eb="67">
      <t>シホンキン</t>
    </rPh>
    <rPh sb="68" eb="69">
      <t>ガク</t>
    </rPh>
    <rPh sb="69" eb="70">
      <t>マタ</t>
    </rPh>
    <rPh sb="71" eb="73">
      <t>シュッシ</t>
    </rPh>
    <rPh sb="74" eb="75">
      <t>ガク</t>
    </rPh>
    <rPh sb="77" eb="79">
      <t>ジョウジョウ</t>
    </rPh>
    <rPh sb="79" eb="81">
      <t>ガイシャ</t>
    </rPh>
    <rPh sb="82" eb="85">
      <t>シホンキン</t>
    </rPh>
    <rPh sb="86" eb="87">
      <t>ガク</t>
    </rPh>
    <rPh sb="91" eb="93">
      <t>ミマン</t>
    </rPh>
    <rPh sb="95" eb="97">
      <t>タイショウ</t>
    </rPh>
    <rPh sb="97" eb="99">
      <t>ガイシャ</t>
    </rPh>
    <rPh sb="102" eb="105">
      <t>マゴガイシャ</t>
    </rPh>
    <rPh sb="105" eb="106">
      <t>マタ</t>
    </rPh>
    <rPh sb="107" eb="108">
      <t>アラ</t>
    </rPh>
    <rPh sb="110" eb="113">
      <t>マゴガイシャ</t>
    </rPh>
    <rPh sb="116" eb="118">
      <t>カイシャ</t>
    </rPh>
    <rPh sb="120" eb="121">
      <t>アラ</t>
    </rPh>
    <rPh sb="123" eb="124">
      <t>マゴ</t>
    </rPh>
    <rPh sb="124" eb="126">
      <t>カイシャ</t>
    </rPh>
    <rPh sb="127" eb="129">
      <t>セツリツ</t>
    </rPh>
    <rPh sb="131" eb="133">
      <t>バアイ</t>
    </rPh>
    <rPh sb="134" eb="136">
      <t>ブンシ</t>
    </rPh>
    <rPh sb="147" eb="148">
      <t>ネン</t>
    </rPh>
    <rPh sb="148" eb="150">
      <t>イナイ</t>
    </rPh>
    <rPh sb="151" eb="153">
      <t>カイシ</t>
    </rPh>
    <rPh sb="158" eb="160">
      <t>ネンド</t>
    </rPh>
    <rPh sb="161" eb="162">
      <t>ガク</t>
    </rPh>
    <rPh sb="166" eb="168">
      <t>イガイ</t>
    </rPh>
    <rPh sb="169" eb="170">
      <t>アラ</t>
    </rPh>
    <rPh sb="172" eb="176">
      <t>コガイシャトウ</t>
    </rPh>
    <rPh sb="177" eb="179">
      <t>セツリツ</t>
    </rPh>
    <rPh sb="182" eb="184">
      <t>バアイ</t>
    </rPh>
    <rPh sb="187" eb="189">
      <t>ブンシ</t>
    </rPh>
    <rPh sb="241" eb="242">
      <t>マゴ</t>
    </rPh>
    <phoneticPr fontId="1"/>
  </si>
  <si>
    <t>（新たに孫会社を設立する場合）
設立予定日から3年以内に開始する当該孫会社の各事業年度末日における総資産の帳簿価額の見込額の最大値をご入力ください。
なお、軽微基準の１つに資本金に係る基準（孫会社の資本金又は出資の額が上場会社の資本金の10％未満であること）がありますが、当該基準における「上場会社の資本金」は決定時点での数値を用いることから判定対象から除外しています。判定対象となっていないその他の基準と併せて別途該当性についてご確認ください。</t>
    <rPh sb="4" eb="7">
      <t>マゴガイシャ</t>
    </rPh>
    <rPh sb="34" eb="35">
      <t>マゴ</t>
    </rPh>
    <rPh sb="96" eb="97">
      <t>マゴ</t>
    </rPh>
    <rPh sb="97" eb="99">
      <t>カイシャ</t>
    </rPh>
    <phoneticPr fontId="1"/>
  </si>
  <si>
    <t>（新たに孫会社を設立する場合）
設立予定日から3年以内に開始する当該孫会社の各事業年度における各項目の見込額の最大値をご入力ください。</t>
    <rPh sb="4" eb="7">
      <t>マゴガイシャ</t>
    </rPh>
    <rPh sb="34" eb="37">
      <t>マゴカイシャ</t>
    </rPh>
    <rPh sb="47" eb="48">
      <t>カク</t>
    </rPh>
    <rPh sb="48" eb="50">
      <t>コウモク</t>
    </rPh>
    <phoneticPr fontId="1"/>
  </si>
  <si>
    <t>連結会社の
経常利益の増加額</t>
    <rPh sb="0" eb="2">
      <t>レンケツ</t>
    </rPh>
    <rPh sb="2" eb="4">
      <t>ガイシャ</t>
    </rPh>
    <rPh sb="6" eb="8">
      <t>ケイジョウ</t>
    </rPh>
    <rPh sb="8" eb="10">
      <t>リエキ</t>
    </rPh>
    <rPh sb="11" eb="13">
      <t>ゾウカ</t>
    </rPh>
    <rPh sb="13" eb="14">
      <t>ガク</t>
    </rPh>
    <phoneticPr fontId="1"/>
  </si>
  <si>
    <t>賃貸する固定資産の帳簿価額/賃借するリ-ス金額の総額</t>
    <rPh sb="0" eb="2">
      <t>チンタイ</t>
    </rPh>
    <rPh sb="4" eb="6">
      <t>コテイ</t>
    </rPh>
    <rPh sb="6" eb="8">
      <t>シサン</t>
    </rPh>
    <rPh sb="9" eb="11">
      <t>チョウボ</t>
    </rPh>
    <rPh sb="11" eb="13">
      <t>カガク</t>
    </rPh>
    <rPh sb="14" eb="16">
      <t>チンシャク</t>
    </rPh>
    <rPh sb="21" eb="23">
      <t>キンガク</t>
    </rPh>
    <rPh sb="24" eb="26">
      <t>ソウガク</t>
    </rPh>
    <phoneticPr fontId="1"/>
  </si>
  <si>
    <t>賃貸する固定資産の帳簿価額/
貸借するリ-ス金額の総額</t>
    <rPh sb="0" eb="2">
      <t>チンタイ</t>
    </rPh>
    <rPh sb="4" eb="6">
      <t>コテイ</t>
    </rPh>
    <rPh sb="6" eb="8">
      <t>シサン</t>
    </rPh>
    <rPh sb="9" eb="11">
      <t>チョウボ</t>
    </rPh>
    <rPh sb="11" eb="13">
      <t>カガク</t>
    </rPh>
    <rPh sb="15" eb="17">
      <t>タイシャク</t>
    </rPh>
    <rPh sb="22" eb="24">
      <t>キンガク</t>
    </rPh>
    <rPh sb="25" eb="27">
      <t>ソウガク</t>
    </rPh>
    <phoneticPr fontId="1"/>
  </si>
  <si>
    <t>（賃貸の場合）賃貸する固定資産の帳簿価額をご入力ください。
（貸借の場合）貸借するリース金額の総額をご入力ください。</t>
    <rPh sb="1" eb="3">
      <t>チンタイ</t>
    </rPh>
    <rPh sb="4" eb="6">
      <t>バアイ</t>
    </rPh>
    <rPh sb="7" eb="9">
      <t>チンタイ</t>
    </rPh>
    <rPh sb="11" eb="15">
      <t>コテイシサン</t>
    </rPh>
    <rPh sb="16" eb="20">
      <t>チョウボカガク</t>
    </rPh>
    <rPh sb="22" eb="24">
      <t>ニュウリョク</t>
    </rPh>
    <rPh sb="31" eb="33">
      <t>タイシャク</t>
    </rPh>
    <rPh sb="34" eb="36">
      <t>バアイ</t>
    </rPh>
    <rPh sb="37" eb="39">
      <t>タイシャク</t>
    </rPh>
    <rPh sb="44" eb="46">
      <t>キンガク</t>
    </rPh>
    <rPh sb="47" eb="49">
      <t>ソウガク</t>
    </rPh>
    <rPh sb="51" eb="53">
      <t>ニュウリョク</t>
    </rPh>
    <phoneticPr fontId="1"/>
  </si>
  <si>
    <t>（業務上の提携により合弁会社を設立する場合）
設立予定日から3年以内に開始する当該合弁会社の各事業年度末日における総資産の帳簿価額に、当該合弁会社設立時の出資比率を乗じて得たものの最大値をご入力ください。
（合弁会社を設立し行っている業務上の提携を解消する場合）
当該合弁会社の直前事業年度末日における総資産の帳簿価額に出資比率を乗じて得たものをご入力ください。</t>
    <rPh sb="146" eb="148">
      <t>マツジツ</t>
    </rPh>
    <phoneticPr fontId="1"/>
  </si>
  <si>
    <t>（業務上の提携により合弁会社を設立する場合）
設立予定日から3年以内に開始する当該合弁会社の各事業年度末日における総資産の帳簿価額に、当該合弁会社設立時の出資比率を乗じて得たものの最大値をご入力ください。
（合弁会社を設立し行っている業務上の提携を解消する場合）
当該合弁会社の直前事業年度における総資産の帳簿価額に出資比率を乗じて得たものをご入力ください。</t>
    <rPh sb="41" eb="43">
      <t>ゴウベン</t>
    </rPh>
    <rPh sb="67" eb="69">
      <t>トウガイ</t>
    </rPh>
    <rPh sb="69" eb="71">
      <t>ゴウベン</t>
    </rPh>
    <rPh sb="105" eb="107">
      <t>ゴウベン</t>
    </rPh>
    <rPh sb="107" eb="109">
      <t>カイシャ</t>
    </rPh>
    <rPh sb="110" eb="112">
      <t>セツリツ</t>
    </rPh>
    <rPh sb="113" eb="114">
      <t>オコナ</t>
    </rPh>
    <rPh sb="118" eb="121">
      <t>ギョウムジョウ</t>
    </rPh>
    <rPh sb="122" eb="124">
      <t>テイケイ</t>
    </rPh>
    <rPh sb="125" eb="127">
      <t>カイショウ</t>
    </rPh>
    <rPh sb="129" eb="131">
      <t>バアイ</t>
    </rPh>
    <rPh sb="133" eb="135">
      <t>トウガイ</t>
    </rPh>
    <rPh sb="135" eb="137">
      <t>ゴウベン</t>
    </rPh>
    <rPh sb="137" eb="139">
      <t>カイシャ</t>
    </rPh>
    <rPh sb="140" eb="142">
      <t>チョクゼン</t>
    </rPh>
    <rPh sb="142" eb="146">
      <t>ジギョウネンド</t>
    </rPh>
    <rPh sb="150" eb="153">
      <t>ソウシサン</t>
    </rPh>
    <rPh sb="154" eb="158">
      <t>チョウボカガク</t>
    </rPh>
    <rPh sb="159" eb="163">
      <t>シュッシヒリツ</t>
    </rPh>
    <rPh sb="164" eb="165">
      <t>ジョウ</t>
    </rPh>
    <rPh sb="167" eb="168">
      <t>エ</t>
    </rPh>
    <rPh sb="173" eb="175">
      <t>ニュウリョク</t>
    </rPh>
    <phoneticPr fontId="1"/>
  </si>
  <si>
    <t>P/L、B/S項目に加え「その他」欄に軽微基準がある場合１、左記場合でかつ表示を変える必要のあるもの（資本提携）２</t>
    <rPh sb="7" eb="9">
      <t>コウモク</t>
    </rPh>
    <rPh sb="10" eb="11">
      <t>クワ</t>
    </rPh>
    <rPh sb="15" eb="16">
      <t>タ</t>
    </rPh>
    <rPh sb="17" eb="18">
      <t>ラン</t>
    </rPh>
    <rPh sb="19" eb="21">
      <t>ケイビ</t>
    </rPh>
    <rPh sb="21" eb="23">
      <t>キジュン</t>
    </rPh>
    <rPh sb="26" eb="28">
      <t>バアイ</t>
    </rPh>
    <rPh sb="30" eb="34">
      <t>サキバアイ</t>
    </rPh>
    <rPh sb="37" eb="39">
      <t>ヒョウジ</t>
    </rPh>
    <rPh sb="40" eb="41">
      <t>カ</t>
    </rPh>
    <rPh sb="43" eb="45">
      <t>ヒツヨウ</t>
    </rPh>
    <rPh sb="51" eb="55">
      <t>シホンテイケイ</t>
    </rPh>
    <phoneticPr fontId="1"/>
  </si>
  <si>
    <t xml:space="preserve"> ※　いわゆる「バスケット条項」は含まれておりません。一覧表上の各適時開示項目に該当しない場合や、当該項目に該当するものの軽微基準に該当する場合であっても、投資者の投資判断に著しい影響を及ぼすかどうかを踏まえ開示要否を検討する必要があります。</t>
    <phoneticPr fontId="1"/>
  </si>
  <si>
    <t>賃貸する固定資産の
帳簿価額/貸借するリース金額の総額</t>
    <rPh sb="4" eb="6">
      <t>コテイ</t>
    </rPh>
    <rPh sb="6" eb="8">
      <t>シサン</t>
    </rPh>
    <rPh sb="10" eb="12">
      <t>チョウボ</t>
    </rPh>
    <rPh sb="12" eb="14">
      <t>カガク</t>
    </rPh>
    <rPh sb="15" eb="17">
      <t>タイシャク</t>
    </rPh>
    <rPh sb="22" eb="24">
      <t>キンガク</t>
    </rPh>
    <rPh sb="25" eb="27">
      <t>ソウガク</t>
    </rPh>
    <phoneticPr fontId="1"/>
  </si>
  <si>
    <t>（提携の場合、）設立の予定日</t>
    <rPh sb="1" eb="3">
      <t>テイケイ</t>
    </rPh>
    <rPh sb="4" eb="6">
      <t>バアイ</t>
    </rPh>
    <rPh sb="8" eb="10">
      <t>セツリツ</t>
    </rPh>
    <phoneticPr fontId="1"/>
  </si>
  <si>
    <t>合弁会社の売上高
×出資比率</t>
    <rPh sb="0" eb="2">
      <t>ゴウベン</t>
    </rPh>
    <phoneticPr fontId="1"/>
  </si>
  <si>
    <t>合弁会社の総資産の帳簿価額
×出資比率</t>
    <rPh sb="0" eb="2">
      <t>ゴウベン</t>
    </rPh>
    <rPh sb="2" eb="4">
      <t>ガイシャ</t>
    </rPh>
    <rPh sb="3" eb="5">
      <t>カイシャ</t>
    </rPh>
    <rPh sb="6" eb="9">
      <t>ソウシサン</t>
    </rPh>
    <rPh sb="10" eb="12">
      <t>チョウボ</t>
    </rPh>
    <rPh sb="12" eb="14">
      <t>カガク</t>
    </rPh>
    <rPh sb="16" eb="18">
      <t>シュッシヒリツ</t>
    </rPh>
    <phoneticPr fontId="1"/>
  </si>
  <si>
    <t>（提携の場合）E18セル及びE19セルに、新たに取得する相手方の会社の株式又は持分の取得予定価額を入力ください。
（提携の解消の場合）E18セル及びE19セルに、取得している相手方の株式又は持分の帳簿価額をご入力ください。
また、本シート上は入力した金額に基づき純資産と資本金に係る基準それぞれの判定結果が表示されますが、軽微基準としては両基準のうちいずれか大きいほうの金額で開示要否を判断することとなります。
そのため、下記「（参考）直前年度末日の額」に表示される額の大きい基準についての結果を確認するようにしてください（単体の基準も、同様に額の大きい基準について確認ください。）。</t>
    <rPh sb="1" eb="3">
      <t>テイケイ</t>
    </rPh>
    <rPh sb="4" eb="6">
      <t>バアイ</t>
    </rPh>
    <rPh sb="21" eb="22">
      <t>アラ</t>
    </rPh>
    <rPh sb="24" eb="26">
      <t>シュトク</t>
    </rPh>
    <rPh sb="58" eb="60">
      <t>テイケイ</t>
    </rPh>
    <rPh sb="61" eb="63">
      <t>カイショウ</t>
    </rPh>
    <rPh sb="64" eb="66">
      <t>バアイ</t>
    </rPh>
    <rPh sb="121" eb="123">
      <t>ニュウリョク</t>
    </rPh>
    <rPh sb="125" eb="127">
      <t>キンガク</t>
    </rPh>
    <rPh sb="128" eb="129">
      <t>モト</t>
    </rPh>
    <rPh sb="148" eb="150">
      <t>ハンテイ</t>
    </rPh>
    <rPh sb="150" eb="152">
      <t>ケッカ</t>
    </rPh>
    <rPh sb="153" eb="155">
      <t>ヒョウジ</t>
    </rPh>
    <rPh sb="169" eb="170">
      <t>リョウ</t>
    </rPh>
    <rPh sb="188" eb="192">
      <t>カイジヨウヒ</t>
    </rPh>
    <rPh sb="193" eb="195">
      <t>ハンダン</t>
    </rPh>
    <rPh sb="211" eb="213">
      <t>カキ</t>
    </rPh>
    <rPh sb="228" eb="230">
      <t>ヒョウジ</t>
    </rPh>
    <rPh sb="233" eb="234">
      <t>ガク</t>
    </rPh>
    <rPh sb="235" eb="236">
      <t>オオ</t>
    </rPh>
    <rPh sb="238" eb="240">
      <t>キジュン</t>
    </rPh>
    <rPh sb="245" eb="247">
      <t>ケッカ</t>
    </rPh>
    <rPh sb="248" eb="250">
      <t>カクニン</t>
    </rPh>
    <rPh sb="262" eb="264">
      <t>タンタイ</t>
    </rPh>
    <rPh sb="265" eb="267">
      <t>キジュン</t>
    </rPh>
    <rPh sb="269" eb="271">
      <t>ドウヨウ</t>
    </rPh>
    <rPh sb="272" eb="273">
      <t>ガク</t>
    </rPh>
    <rPh sb="274" eb="275">
      <t>オオ</t>
    </rPh>
    <rPh sb="277" eb="279">
      <t>キジュン</t>
    </rPh>
    <rPh sb="283" eb="285">
      <t>カクニン</t>
    </rPh>
    <phoneticPr fontId="1"/>
  </si>
  <si>
    <t>（提携の場合）E18セル及びE19セルに、新たに取得する相手方の会社の株式又は持分の取得予定価額を入力ください。
（提携の解消の場合）E18セル及びE19セルに、取得している相手方の株式又は持分の帳簿価額をご入力ください。
また、本シート上は入力した金額に基づき純資産と資本金に係る基準それぞれの判定結果が表示されますが、軽微基準としては両基準のうちいずれか大きいほうの金額で開示要否を判断することとなります。
そのため、下記「（参考）直前年度末日の額」に表示される額の大きい基準についての結果を確認するようにしてください。</t>
    <phoneticPr fontId="1"/>
  </si>
  <si>
    <t>固定資産</t>
    <phoneticPr fontId="15"/>
  </si>
  <si>
    <t>（単位：●円）</t>
    <rPh sb="1" eb="3">
      <t>タンイ</t>
    </rPh>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</si>
</sst>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期&quot;;@"/>
    <numFmt numFmtId="178" formatCode="\(0&quot;日&quot;\);\ @"/>
    <numFmt numFmtId="179" formatCode="#,##0_);[Red]\(#,##0\)"/>
    <numFmt numFmtId="180" formatCode="0_ ;[Red]\-0\ "/>
  </numFmts>
  <fonts count="49">
    <font>
      <sz val="11"/>
      <color theme="1"/>
      <name val="ＭＳ Ｐゴシック"/>
      <family val="2"/>
      <charset val="128"/>
      <scheme val="minor"/>
    </font>
    <font>
      <sz val="6"/>
      <name val="ＭＳ Ｐゴシック"/>
      <family val="2"/>
      <charset val="128"/>
      <scheme val="minor"/>
    </font>
    <font>
      <b/>
      <u/>
      <sz val="14"/>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u/>
      <sz val="12"/>
      <color theme="10"/>
      <name val="ＭＳ Ｐゴシック"/>
      <family val="3"/>
      <charset val="128"/>
      <scheme val="minor"/>
    </font>
    <font>
      <sz val="12"/>
      <name val="ＭＳ Ｐゴシック"/>
      <family val="3"/>
      <charset val="128"/>
      <scheme val="minor"/>
    </font>
    <font>
      <u/>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u/>
      <sz val="9"/>
      <color indexed="81"/>
      <name val="ＭＳ Ｐゴシック"/>
      <family val="3"/>
      <charset val="128"/>
    </font>
    <font>
      <u/>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12"/>
      <color theme="0"/>
      <name val="ＭＳ Ｐゴシック"/>
      <family val="3"/>
      <charset val="128"/>
      <scheme val="minor"/>
    </font>
    <font>
      <b/>
      <sz val="12"/>
      <color theme="0"/>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1"/>
      <color theme="1"/>
      <name val="ＭＳ Ｐゴシック"/>
      <family val="2"/>
      <charset val="128"/>
      <scheme val="minor"/>
    </font>
    <font>
      <u/>
      <sz val="12"/>
      <color theme="10"/>
      <name val="ＭＳ Ｐゴシック"/>
      <family val="2"/>
      <charset val="128"/>
      <scheme val="minor"/>
    </font>
    <font>
      <sz val="12"/>
      <color theme="1"/>
      <name val="ＭＳ Ｐゴシック"/>
      <family val="2"/>
      <charset val="128"/>
      <scheme val="minor"/>
    </font>
    <font>
      <sz val="10"/>
      <color rgb="FFFF0000"/>
      <name val="ＭＳ Ｐゴシック"/>
      <family val="3"/>
      <charset val="128"/>
      <scheme val="minor"/>
    </font>
    <font>
      <b/>
      <sz val="9"/>
      <color indexed="81"/>
      <name val="MS P ゴシック"/>
      <family val="3"/>
      <charset val="128"/>
    </font>
    <font>
      <sz val="9"/>
      <color rgb="FFFF0000"/>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9"/>
      <color theme="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HGS創英角ﾎﾟｯﾌﾟ体"/>
      <family val="3"/>
      <charset val="128"/>
    </font>
    <font>
      <sz val="11"/>
      <color theme="1"/>
      <name val="HGP創英角ﾎﾟｯﾌﾟ体"/>
      <family val="3"/>
      <charset val="128"/>
    </font>
    <font>
      <sz val="10"/>
      <color rgb="FFFF0000"/>
      <name val="ＭＳ Ｐゴシック"/>
      <family val="2"/>
      <charset val="128"/>
      <scheme val="minor"/>
    </font>
    <font>
      <sz val="10"/>
      <color theme="1"/>
      <name val="ＭＳ Ｐゴシック"/>
      <family val="2"/>
      <charset val="128"/>
      <scheme val="minor"/>
    </font>
    <font>
      <sz val="13"/>
      <color theme="1"/>
      <name val="HGP創英角ﾎﾟｯﾌﾟ体"/>
      <family val="3"/>
      <charset val="128"/>
    </font>
    <font>
      <sz val="13"/>
      <color theme="1"/>
      <name val="ＭＳ Ｐゴシック"/>
      <family val="2"/>
      <charset val="128"/>
      <scheme val="minor"/>
    </font>
    <font>
      <sz val="12"/>
      <color theme="1"/>
      <name val="HGP創英角ﾎﾟｯﾌﾟ体"/>
      <family val="3"/>
      <charset val="128"/>
    </font>
    <font>
      <sz val="10"/>
      <name val="ＭＳ Ｐゴシック"/>
      <family val="3"/>
      <charset val="128"/>
      <scheme val="minor"/>
    </font>
    <font>
      <u/>
      <sz val="14"/>
      <color theme="10"/>
      <name val="ＭＳ Ｐゴシック"/>
      <family val="2"/>
      <charset val="128"/>
      <scheme val="minor"/>
    </font>
    <font>
      <u/>
      <sz val="10"/>
      <name val="ＭＳ Ｐゴシック"/>
      <family val="3"/>
      <charset val="128"/>
      <scheme val="minor"/>
    </font>
    <font>
      <b/>
      <sz val="12"/>
      <name val="ＭＳ Ｐゴシック"/>
      <family val="3"/>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9" tint="0.39997558519241921"/>
        <bgColor indexed="64"/>
      </patternFill>
    </fill>
  </fills>
  <borders count="8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otted">
        <color auto="1"/>
      </top>
      <bottom/>
      <diagonal/>
    </border>
    <border>
      <left/>
      <right/>
      <top style="dotted">
        <color auto="1"/>
      </top>
      <bottom style="dotted">
        <color auto="1"/>
      </bottom>
      <diagonal/>
    </border>
    <border>
      <left/>
      <right/>
      <top/>
      <bottom style="dotted">
        <color auto="1"/>
      </bottom>
      <diagonal/>
    </border>
    <border>
      <left style="medium">
        <color indexed="64"/>
      </left>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dashDot">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style="medium">
        <color auto="1"/>
      </top>
      <bottom/>
      <diagonal/>
    </border>
    <border>
      <left/>
      <right style="medium">
        <color indexed="64"/>
      </right>
      <top style="medium">
        <color auto="1"/>
      </top>
      <bottom/>
      <diagonal/>
    </border>
    <border>
      <left style="medium">
        <color rgb="FFFF0000"/>
      </left>
      <right style="medium">
        <color rgb="FFFF0000"/>
      </right>
      <top/>
      <bottom style="thin">
        <color indexed="64"/>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14" fillId="0" borderId="0"/>
    <xf numFmtId="0" fontId="17" fillId="0" borderId="0" applyNumberFormat="0" applyFill="0" applyBorder="0" applyAlignment="0" applyProtection="0"/>
    <xf numFmtId="0" fontId="23" fillId="0" borderId="0">
      <alignment vertical="center"/>
    </xf>
    <xf numFmtId="38" fontId="23" fillId="0" borderId="0" applyFont="0" applyFill="0" applyBorder="0" applyAlignment="0" applyProtection="0">
      <alignment vertical="center"/>
    </xf>
  </cellStyleXfs>
  <cellXfs count="74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quotePrefix="1" applyFont="1">
      <alignment vertical="center"/>
    </xf>
    <xf numFmtId="0" fontId="5" fillId="0" borderId="0" xfId="0" applyFont="1" applyAlignment="1">
      <alignment horizontal="center" vertical="center"/>
    </xf>
    <xf numFmtId="0" fontId="4" fillId="0" borderId="0" xfId="0" applyFont="1" applyAlignment="1">
      <alignment vertical="center"/>
    </xf>
    <xf numFmtId="0" fontId="4" fillId="0" borderId="8" xfId="0" applyFont="1" applyFill="1" applyBorder="1" applyAlignment="1">
      <alignment horizontal="justify"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4" fillId="2" borderId="0" xfId="0" applyFont="1" applyFill="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2" xfId="0" applyFont="1" applyBorder="1" applyAlignment="1">
      <alignment horizontal="lef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horizontal="left" vertical="center"/>
    </xf>
    <xf numFmtId="0" fontId="4" fillId="0" borderId="22" xfId="0" applyFont="1" applyFill="1" applyBorder="1" applyAlignment="1">
      <alignment horizontal="left" vertical="center"/>
    </xf>
    <xf numFmtId="0" fontId="8" fillId="0" borderId="8"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9" fontId="6" fillId="0" borderId="6" xfId="0" applyNumberFormat="1" applyFont="1" applyBorder="1" applyAlignment="1">
      <alignment horizontal="center" vertical="center" wrapText="1"/>
    </xf>
    <xf numFmtId="0" fontId="4" fillId="0" borderId="20" xfId="0" applyFont="1" applyBorder="1" applyAlignment="1">
      <alignment horizontal="center" vertical="center" wrapText="1"/>
    </xf>
    <xf numFmtId="9" fontId="5" fillId="0" borderId="6" xfId="0" applyNumberFormat="1" applyFont="1" applyBorder="1" applyAlignment="1">
      <alignment horizontal="center" vertical="center" wrapText="1"/>
    </xf>
    <xf numFmtId="0" fontId="5" fillId="0" borderId="23" xfId="0" applyFont="1" applyBorder="1" applyAlignment="1">
      <alignment horizontal="left" vertical="center" wrapText="1"/>
    </xf>
    <xf numFmtId="9" fontId="4" fillId="0" borderId="14" xfId="0" applyNumberFormat="1" applyFont="1" applyBorder="1" applyAlignment="1">
      <alignment horizontal="center" vertical="center" wrapText="1"/>
    </xf>
    <xf numFmtId="9" fontId="6" fillId="0" borderId="3" xfId="0" applyNumberFormat="1" applyFont="1" applyBorder="1" applyAlignment="1">
      <alignment horizontal="center" vertical="center"/>
    </xf>
    <xf numFmtId="9" fontId="6" fillId="0" borderId="3" xfId="0" applyNumberFormat="1" applyFont="1" applyBorder="1" applyAlignment="1">
      <alignment horizontal="center" vertical="center" wrapText="1"/>
    </xf>
    <xf numFmtId="0" fontId="8" fillId="0" borderId="8" xfId="0" applyFont="1" applyFill="1" applyBorder="1" applyAlignment="1">
      <alignment vertical="center" wrapText="1"/>
    </xf>
    <xf numFmtId="9" fontId="6" fillId="0" borderId="3"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22" xfId="0" applyFont="1" applyBorder="1" applyAlignment="1">
      <alignment horizontal="left"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0" borderId="0" xfId="0" applyFont="1" applyFill="1">
      <alignment vertical="center"/>
    </xf>
    <xf numFmtId="0" fontId="8" fillId="0" borderId="0" xfId="0" applyFont="1" applyFill="1" applyBorder="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22" xfId="0" applyFont="1" applyFill="1" applyBorder="1" applyAlignment="1">
      <alignment horizontal="left" vertical="center" wrapText="1"/>
    </xf>
    <xf numFmtId="0" fontId="4" fillId="6" borderId="2" xfId="0" applyFont="1" applyFill="1" applyBorder="1" applyAlignment="1">
      <alignment horizontal="center" vertical="center"/>
    </xf>
    <xf numFmtId="0" fontId="8" fillId="6" borderId="2" xfId="0" applyFont="1" applyFill="1" applyBorder="1" applyAlignment="1">
      <alignment horizontal="center" vertical="center"/>
    </xf>
    <xf numFmtId="0" fontId="4" fillId="0" borderId="31" xfId="0" applyFont="1" applyFill="1" applyBorder="1" applyAlignment="1">
      <alignment horizontal="left" vertical="center" wrapText="1"/>
    </xf>
    <xf numFmtId="0" fontId="9" fillId="0" borderId="22" xfId="0" applyFont="1" applyBorder="1" applyAlignment="1">
      <alignment horizontal="left" vertical="center" wrapText="1"/>
    </xf>
    <xf numFmtId="9" fontId="5" fillId="0" borderId="3" xfId="0" applyNumberFormat="1" applyFont="1" applyBorder="1" applyAlignment="1">
      <alignment horizontal="center" vertical="center"/>
    </xf>
    <xf numFmtId="9" fontId="5" fillId="0" borderId="10" xfId="0" applyNumberFormat="1" applyFont="1" applyFill="1" applyBorder="1" applyAlignment="1">
      <alignment horizontal="center" vertical="center"/>
    </xf>
    <xf numFmtId="0" fontId="4" fillId="0" borderId="9" xfId="0" applyFont="1" applyFill="1" applyBorder="1" applyAlignment="1">
      <alignment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31" xfId="0" applyFont="1" applyBorder="1" applyAlignment="1">
      <alignment horizontal="left" vertical="center"/>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0" xfId="0"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7" fillId="0" borderId="8" xfId="1" applyFont="1" applyFill="1" applyBorder="1" applyAlignment="1">
      <alignment horizontal="justify" vertical="center" wrapText="1"/>
    </xf>
    <xf numFmtId="0" fontId="7" fillId="0" borderId="8" xfId="1" applyFont="1" applyFill="1" applyBorder="1" applyAlignment="1">
      <alignment vertical="center" wrapText="1"/>
    </xf>
    <xf numFmtId="0" fontId="7" fillId="0" borderId="11" xfId="1" applyFont="1" applyFill="1" applyBorder="1" applyAlignment="1">
      <alignment vertical="center" wrapText="1"/>
    </xf>
    <xf numFmtId="0" fontId="16" fillId="5" borderId="3" xfId="2" applyFont="1" applyFill="1" applyBorder="1" applyAlignment="1">
      <alignment horizontal="center" vertical="center"/>
    </xf>
    <xf numFmtId="0" fontId="16" fillId="8" borderId="3" xfId="2" applyFont="1" applyFill="1" applyBorder="1" applyAlignment="1">
      <alignment horizontal="center" vertical="center"/>
    </xf>
    <xf numFmtId="0" fontId="16" fillId="9" borderId="3" xfId="2" applyFont="1" applyFill="1" applyBorder="1" applyAlignment="1">
      <alignment horizontal="center" vertical="center"/>
    </xf>
    <xf numFmtId="0" fontId="16" fillId="9" borderId="3" xfId="2" applyFont="1" applyFill="1" applyBorder="1" applyAlignment="1">
      <alignment horizontal="center" vertical="center" wrapText="1"/>
    </xf>
    <xf numFmtId="0" fontId="4" fillId="0" borderId="0" xfId="2" applyFont="1"/>
    <xf numFmtId="0" fontId="4" fillId="0" borderId="0" xfId="2" applyFont="1" applyAlignment="1">
      <alignment wrapText="1"/>
    </xf>
    <xf numFmtId="0" fontId="4" fillId="0" borderId="48" xfId="2" applyFont="1" applyBorder="1"/>
    <xf numFmtId="0" fontId="4" fillId="0" borderId="34" xfId="2" applyFont="1" applyBorder="1"/>
    <xf numFmtId="0" fontId="4" fillId="0" borderId="0" xfId="2" applyFont="1" applyAlignment="1">
      <alignment vertical="center"/>
    </xf>
    <xf numFmtId="0" fontId="4" fillId="0" borderId="0" xfId="2" applyFont="1" applyAlignment="1">
      <alignment vertical="center" wrapText="1"/>
    </xf>
    <xf numFmtId="0" fontId="4" fillId="0" borderId="49" xfId="2" applyFont="1" applyBorder="1"/>
    <xf numFmtId="0" fontId="18" fillId="0" borderId="0" xfId="2" applyFont="1"/>
    <xf numFmtId="0" fontId="4" fillId="0" borderId="20" xfId="2" applyFont="1" applyBorder="1"/>
    <xf numFmtId="0" fontId="4" fillId="0" borderId="37" xfId="2" applyFont="1" applyBorder="1"/>
    <xf numFmtId="0" fontId="18" fillId="0" borderId="37" xfId="2" applyFont="1" applyBorder="1"/>
    <xf numFmtId="0" fontId="5" fillId="0" borderId="0" xfId="2" applyFont="1" applyAlignment="1">
      <alignment vertical="center"/>
    </xf>
    <xf numFmtId="0" fontId="5" fillId="0" borderId="34" xfId="2" applyFont="1" applyBorder="1" applyAlignment="1">
      <alignment vertical="center"/>
    </xf>
    <xf numFmtId="0" fontId="19" fillId="0" borderId="34" xfId="2" applyFont="1" applyBorder="1" applyAlignment="1">
      <alignment vertical="center"/>
    </xf>
    <xf numFmtId="0" fontId="5" fillId="0" borderId="0" xfId="2" applyFont="1" applyAlignment="1">
      <alignment vertical="center" wrapText="1"/>
    </xf>
    <xf numFmtId="0" fontId="4" fillId="8" borderId="3" xfId="2" applyFont="1" applyFill="1" applyBorder="1" applyAlignment="1">
      <alignment horizontal="center" vertical="center"/>
    </xf>
    <xf numFmtId="0" fontId="4" fillId="0" borderId="32" xfId="2" applyFont="1" applyBorder="1"/>
    <xf numFmtId="0" fontId="4" fillId="8" borderId="18" xfId="2" applyFont="1" applyFill="1" applyBorder="1" applyAlignment="1">
      <alignment horizontal="center" vertical="center"/>
    </xf>
    <xf numFmtId="0" fontId="4" fillId="0" borderId="49" xfId="2" applyFont="1" applyBorder="1" applyAlignment="1">
      <alignment horizontal="right" vertical="center"/>
    </xf>
    <xf numFmtId="0" fontId="5" fillId="0" borderId="3" xfId="2" applyFont="1" applyBorder="1" applyAlignment="1">
      <alignment horizontal="center" vertical="center" wrapText="1"/>
    </xf>
    <xf numFmtId="0" fontId="4" fillId="0" borderId="49" xfId="2" applyFont="1" applyBorder="1" applyAlignment="1">
      <alignment vertical="center"/>
    </xf>
    <xf numFmtId="0" fontId="4" fillId="0" borderId="49" xfId="2" applyFont="1" applyBorder="1" applyAlignment="1">
      <alignment horizontal="right"/>
    </xf>
    <xf numFmtId="0" fontId="5" fillId="0" borderId="34" xfId="2" applyFont="1" applyBorder="1" applyAlignment="1">
      <alignment horizontal="center" vertical="center" wrapText="1"/>
    </xf>
    <xf numFmtId="176" fontId="4" fillId="10" borderId="51" xfId="2" applyNumberFormat="1" applyFont="1" applyFill="1" applyBorder="1" applyAlignment="1">
      <alignment vertical="center"/>
    </xf>
    <xf numFmtId="176" fontId="4" fillId="10" borderId="0" xfId="2" applyNumberFormat="1" applyFont="1" applyFill="1" applyAlignment="1">
      <alignment vertical="center"/>
    </xf>
    <xf numFmtId="0" fontId="5" fillId="0" borderId="0" xfId="2" applyFont="1" applyAlignment="1">
      <alignment horizontal="center" vertical="center" wrapText="1"/>
    </xf>
    <xf numFmtId="0" fontId="5" fillId="0" borderId="49" xfId="2" applyFont="1" applyBorder="1" applyAlignment="1">
      <alignment vertical="center"/>
    </xf>
    <xf numFmtId="0" fontId="4" fillId="0" borderId="32" xfId="2" applyFont="1" applyBorder="1" applyAlignment="1">
      <alignment vertical="center"/>
    </xf>
    <xf numFmtId="0" fontId="5" fillId="0" borderId="3" xfId="2" applyFont="1" applyBorder="1" applyAlignment="1">
      <alignment horizontal="center" vertical="center"/>
    </xf>
    <xf numFmtId="9" fontId="4" fillId="0" borderId="0" xfId="2" applyNumberFormat="1" applyFont="1"/>
    <xf numFmtId="176" fontId="4" fillId="0" borderId="0" xfId="2" applyNumberFormat="1" applyFont="1"/>
    <xf numFmtId="9" fontId="4" fillId="4" borderId="3" xfId="2" applyNumberFormat="1" applyFont="1" applyFill="1" applyBorder="1" applyAlignment="1">
      <alignment horizontal="center" vertical="center"/>
    </xf>
    <xf numFmtId="176" fontId="4" fillId="4" borderId="3" xfId="2" applyNumberFormat="1" applyFont="1" applyFill="1" applyBorder="1" applyAlignment="1">
      <alignment horizontal="center"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vertical="center" wrapText="1"/>
    </xf>
    <xf numFmtId="0" fontId="4" fillId="0" borderId="3" xfId="0" applyFont="1" applyFill="1" applyBorder="1" applyAlignment="1">
      <alignment vertical="center" wrapText="1"/>
    </xf>
    <xf numFmtId="0" fontId="8" fillId="0" borderId="3" xfId="0" applyFont="1" applyFill="1" applyBorder="1" applyAlignment="1">
      <alignment vertical="center" wrapText="1"/>
    </xf>
    <xf numFmtId="0" fontId="0" fillId="0" borderId="3" xfId="0" applyFill="1" applyBorder="1" applyAlignment="1">
      <alignment vertical="center" wrapText="1"/>
    </xf>
    <xf numFmtId="0" fontId="4" fillId="0" borderId="3" xfId="0" applyFont="1" applyFill="1" applyBorder="1" applyAlignment="1">
      <alignment horizontal="left" vertical="center" wrapText="1"/>
    </xf>
    <xf numFmtId="0" fontId="5" fillId="0" borderId="3" xfId="0" applyFont="1" applyBorder="1" applyAlignment="1">
      <alignment horizontal="left" vertical="center" wrapText="1"/>
    </xf>
    <xf numFmtId="9" fontId="4" fillId="0" borderId="3" xfId="0" applyNumberFormat="1" applyFont="1" applyBorder="1" applyAlignment="1">
      <alignment horizontal="center" vertical="center" wrapText="1"/>
    </xf>
    <xf numFmtId="9" fontId="6" fillId="0" borderId="3"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5" fillId="0" borderId="3" xfId="0" applyFont="1" applyFill="1" applyBorder="1" applyAlignment="1">
      <alignment horizontal="left" vertical="center" wrapText="1"/>
    </xf>
    <xf numFmtId="9" fontId="4" fillId="0" borderId="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9" fontId="6" fillId="0" borderId="18"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9" fontId="6" fillId="0" borderId="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3" xfId="0" applyNumberFormat="1" applyFont="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Border="1" applyAlignment="1">
      <alignment horizontal="center" vertical="center" wrapText="1"/>
    </xf>
    <xf numFmtId="9" fontId="6" fillId="0"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0" fillId="0" borderId="0" xfId="0" applyFont="1" applyAlignment="1">
      <alignment vertical="center" wrapText="1"/>
    </xf>
    <xf numFmtId="0" fontId="8" fillId="0" borderId="53" xfId="0" applyFont="1" applyFill="1" applyBorder="1" applyAlignment="1">
      <alignment vertical="center" wrapText="1"/>
    </xf>
    <xf numFmtId="0" fontId="4" fillId="0" borderId="53" xfId="0" applyFont="1" applyBorder="1" applyAlignment="1">
      <alignment horizontal="center" vertical="center" wrapText="1"/>
    </xf>
    <xf numFmtId="9" fontId="5" fillId="0" borderId="53" xfId="0" applyNumberFormat="1" applyFont="1" applyBorder="1" applyAlignment="1">
      <alignment horizontal="center" vertical="center" wrapText="1"/>
    </xf>
    <xf numFmtId="0" fontId="4" fillId="0" borderId="53" xfId="0" applyFont="1" applyFill="1" applyBorder="1" applyAlignment="1">
      <alignment horizontal="left" vertical="center" wrapText="1"/>
    </xf>
    <xf numFmtId="9" fontId="5"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5" fillId="0" borderId="3" xfId="0" applyFont="1" applyBorder="1" applyAlignment="1">
      <alignment horizontal="left" vertical="center"/>
    </xf>
    <xf numFmtId="0" fontId="0" fillId="0" borderId="6" xfId="0" applyFill="1" applyBorder="1">
      <alignment vertical="center"/>
    </xf>
    <xf numFmtId="0" fontId="4" fillId="0" borderId="6" xfId="0" applyFont="1" applyBorder="1" applyAlignment="1">
      <alignment horizontal="left" vertical="center" wrapText="1"/>
    </xf>
    <xf numFmtId="0" fontId="8" fillId="4" borderId="18" xfId="0" applyFont="1" applyFill="1" applyBorder="1" applyAlignment="1">
      <alignment horizontal="center" vertical="center" wrapText="1"/>
    </xf>
    <xf numFmtId="0" fontId="4" fillId="0" borderId="18" xfId="0" applyFont="1" applyFill="1" applyBorder="1" applyAlignment="1">
      <alignment vertical="center" wrapText="1"/>
    </xf>
    <xf numFmtId="9" fontId="4" fillId="0" borderId="18" xfId="0" applyNumberFormat="1" applyFont="1" applyBorder="1" applyAlignment="1">
      <alignment horizontal="center" vertical="center" wrapText="1"/>
    </xf>
    <xf numFmtId="9" fontId="6" fillId="0" borderId="18" xfId="0" applyNumberFormat="1" applyFont="1" applyBorder="1" applyAlignment="1">
      <alignment horizontal="center" vertical="center"/>
    </xf>
    <xf numFmtId="9" fontId="4" fillId="0" borderId="18" xfId="0" applyNumberFormat="1" applyFont="1" applyFill="1" applyBorder="1" applyAlignment="1">
      <alignment horizontal="center" vertical="center" wrapText="1"/>
    </xf>
    <xf numFmtId="0" fontId="0" fillId="0" borderId="53" xfId="0" applyFill="1" applyBorder="1">
      <alignment vertical="center"/>
    </xf>
    <xf numFmtId="0" fontId="5" fillId="0" borderId="53" xfId="0" applyFont="1" applyBorder="1" applyAlignment="1">
      <alignment horizontal="left" vertical="center"/>
    </xf>
    <xf numFmtId="0" fontId="4" fillId="0" borderId="53" xfId="0" applyFont="1" applyFill="1" applyBorder="1" applyAlignment="1">
      <alignment vertical="center" wrapText="1"/>
    </xf>
    <xf numFmtId="0" fontId="8" fillId="5" borderId="3" xfId="0" applyFont="1" applyFill="1" applyBorder="1" applyAlignment="1">
      <alignment horizontal="center" vertical="center" wrapText="1"/>
    </xf>
    <xf numFmtId="0" fontId="21" fillId="0" borderId="0" xfId="0" applyFont="1">
      <alignment vertical="center"/>
    </xf>
    <xf numFmtId="9" fontId="4" fillId="0" borderId="6" xfId="0" applyNumberFormat="1" applyFont="1" applyFill="1" applyBorder="1" applyAlignment="1">
      <alignment horizontal="center" vertical="center"/>
    </xf>
    <xf numFmtId="9" fontId="4" fillId="0" borderId="3" xfId="0" applyNumberFormat="1" applyFont="1" applyBorder="1" applyAlignment="1">
      <alignment horizontal="center" vertical="center"/>
    </xf>
    <xf numFmtId="177" fontId="4" fillId="11" borderId="0" xfId="2" applyNumberFormat="1" applyFont="1" applyFill="1" applyBorder="1" applyAlignment="1">
      <alignment horizontal="center" vertical="center" shrinkToFit="1"/>
    </xf>
    <xf numFmtId="178" fontId="4" fillId="11" borderId="0" xfId="2" applyNumberFormat="1" applyFont="1" applyFill="1" applyBorder="1" applyAlignment="1">
      <alignment horizontal="center" vertical="center"/>
    </xf>
    <xf numFmtId="176" fontId="4" fillId="11" borderId="0" xfId="2" applyNumberFormat="1" applyFont="1" applyFill="1" applyBorder="1" applyAlignment="1">
      <alignment vertical="center"/>
    </xf>
    <xf numFmtId="9" fontId="4" fillId="3" borderId="6" xfId="2" applyNumberFormat="1" applyFont="1" applyFill="1" applyBorder="1" applyAlignment="1">
      <alignment horizontal="center" vertical="center"/>
    </xf>
    <xf numFmtId="176" fontId="4" fillId="3" borderId="6" xfId="2" applyNumberFormat="1" applyFont="1" applyFill="1" applyBorder="1" applyAlignment="1">
      <alignment horizontal="center" vertical="center"/>
    </xf>
    <xf numFmtId="0" fontId="4" fillId="0" borderId="0" xfId="2" applyFont="1" applyBorder="1"/>
    <xf numFmtId="0" fontId="4" fillId="0" borderId="0" xfId="2" applyFont="1" applyBorder="1" applyAlignment="1">
      <alignment vertical="center"/>
    </xf>
    <xf numFmtId="0" fontId="4" fillId="0" borderId="0" xfId="2" applyFont="1" applyFill="1" applyBorder="1"/>
    <xf numFmtId="0" fontId="0" fillId="0" borderId="18" xfId="0" applyFont="1" applyBorder="1" applyAlignment="1">
      <alignment vertical="center" wrapText="1"/>
    </xf>
    <xf numFmtId="0" fontId="0" fillId="0" borderId="32" xfId="0" applyBorder="1" applyAlignment="1">
      <alignment vertical="center" wrapText="1"/>
    </xf>
    <xf numFmtId="0" fontId="0" fillId="0" borderId="32" xfId="0" applyBorder="1">
      <alignment vertical="center"/>
    </xf>
    <xf numFmtId="0" fontId="0" fillId="0" borderId="6" xfId="0" applyBorder="1">
      <alignment vertical="center"/>
    </xf>
    <xf numFmtId="0" fontId="0" fillId="0" borderId="55" xfId="0" applyBorder="1">
      <alignment vertical="center"/>
    </xf>
    <xf numFmtId="0" fontId="4" fillId="0" borderId="0" xfId="2" applyFont="1" applyFill="1"/>
    <xf numFmtId="0" fontId="4" fillId="0" borderId="0" xfId="2" applyFont="1" applyFill="1" applyBorder="1" applyAlignment="1">
      <alignment horizontal="center" vertical="center"/>
    </xf>
    <xf numFmtId="176" fontId="4" fillId="0" borderId="0" xfId="2" applyNumberFormat="1" applyFont="1" applyFill="1" applyAlignment="1">
      <alignment vertical="center"/>
    </xf>
    <xf numFmtId="176" fontId="4" fillId="0" borderId="0" xfId="2" applyNumberFormat="1" applyFont="1" applyFill="1" applyBorder="1" applyAlignment="1">
      <alignment vertical="center"/>
    </xf>
    <xf numFmtId="0" fontId="5" fillId="0" borderId="0" xfId="2" applyFont="1" applyFill="1" applyBorder="1" applyAlignment="1">
      <alignment horizontal="center" vertical="center"/>
    </xf>
    <xf numFmtId="177" fontId="4" fillId="0" borderId="0" xfId="2" applyNumberFormat="1" applyFont="1" applyFill="1" applyBorder="1" applyAlignment="1">
      <alignment vertical="center" shrinkToFit="1"/>
    </xf>
    <xf numFmtId="177" fontId="4" fillId="0" borderId="0" xfId="2" applyNumberFormat="1" applyFont="1" applyFill="1" applyBorder="1" applyAlignment="1">
      <alignment horizontal="center" vertical="center" shrinkToFit="1"/>
    </xf>
    <xf numFmtId="0" fontId="18" fillId="0" borderId="0" xfId="2" applyFont="1" applyFill="1" applyBorder="1"/>
    <xf numFmtId="0" fontId="4" fillId="0" borderId="0" xfId="2" applyFont="1" applyFill="1" applyBorder="1" applyAlignment="1">
      <alignment vertical="center"/>
    </xf>
    <xf numFmtId="178" fontId="4" fillId="0" borderId="0" xfId="2" applyNumberFormat="1" applyFont="1" applyFill="1" applyBorder="1" applyAlignment="1">
      <alignment horizontal="center" vertical="center"/>
    </xf>
    <xf numFmtId="0" fontId="5" fillId="0" borderId="0" xfId="2" applyFont="1" applyFill="1" applyAlignment="1">
      <alignment vertical="center"/>
    </xf>
    <xf numFmtId="0" fontId="4" fillId="0" borderId="0" xfId="2" applyFont="1" applyFill="1" applyBorder="1" applyAlignment="1">
      <alignment vertical="center" wrapText="1"/>
    </xf>
    <xf numFmtId="0" fontId="5" fillId="0" borderId="0" xfId="2" applyFont="1" applyFill="1" applyBorder="1" applyAlignment="1">
      <alignment vertical="center"/>
    </xf>
    <xf numFmtId="0" fontId="4" fillId="0" borderId="54" xfId="2" applyFont="1" applyBorder="1"/>
    <xf numFmtId="0" fontId="0" fillId="0" borderId="3" xfId="0" applyNumberFormat="1" applyFill="1" applyBorder="1" applyAlignment="1">
      <alignment vertical="center" wrapText="1"/>
    </xf>
    <xf numFmtId="0" fontId="4" fillId="8" borderId="3" xfId="2" applyFont="1" applyFill="1" applyBorder="1" applyAlignment="1">
      <alignment horizontal="center" vertical="center"/>
    </xf>
    <xf numFmtId="177" fontId="4" fillId="4" borderId="3" xfId="2" applyNumberFormat="1" applyFont="1" applyFill="1" applyBorder="1" applyAlignment="1">
      <alignment horizontal="center" vertical="center"/>
    </xf>
    <xf numFmtId="177" fontId="4" fillId="3" borderId="3" xfId="2" applyNumberFormat="1" applyFont="1" applyFill="1" applyBorder="1" applyAlignment="1">
      <alignment horizontal="center" vertical="center" shrinkToFit="1"/>
    </xf>
    <xf numFmtId="9" fontId="4" fillId="0" borderId="0" xfId="2" applyNumberFormat="1" applyFont="1" applyFill="1" applyBorder="1" applyAlignment="1">
      <alignment vertical="center"/>
    </xf>
    <xf numFmtId="0" fontId="4" fillId="9" borderId="3" xfId="2" applyFont="1" applyFill="1" applyBorder="1" applyAlignment="1">
      <alignment horizontal="center" vertical="center" wrapText="1"/>
    </xf>
    <xf numFmtId="0" fontId="4" fillId="0" borderId="35" xfId="2" applyFont="1" applyBorder="1"/>
    <xf numFmtId="0" fontId="4" fillId="0" borderId="36" xfId="2" applyFont="1" applyBorder="1" applyAlignment="1">
      <alignment vertical="center"/>
    </xf>
    <xf numFmtId="0" fontId="4" fillId="0" borderId="36" xfId="2" applyFont="1" applyBorder="1"/>
    <xf numFmtId="0" fontId="4" fillId="0" borderId="38" xfId="2" applyFont="1" applyBorder="1"/>
    <xf numFmtId="0" fontId="5" fillId="0" borderId="35" xfId="2" applyFont="1" applyBorder="1" applyAlignment="1">
      <alignment vertical="center"/>
    </xf>
    <xf numFmtId="0" fontId="5" fillId="0" borderId="36" xfId="2" applyFont="1" applyBorder="1" applyAlignment="1">
      <alignment vertical="center"/>
    </xf>
    <xf numFmtId="0" fontId="4" fillId="0" borderId="36" xfId="2" applyFont="1" applyFill="1" applyBorder="1"/>
    <xf numFmtId="9" fontId="4" fillId="0" borderId="36" xfId="2" applyNumberFormat="1" applyFont="1" applyFill="1" applyBorder="1" applyAlignment="1">
      <alignment vertical="center"/>
    </xf>
    <xf numFmtId="178" fontId="4" fillId="0" borderId="36" xfId="2" applyNumberFormat="1" applyFont="1" applyFill="1" applyBorder="1" applyAlignment="1">
      <alignment horizontal="center" vertical="center"/>
    </xf>
    <xf numFmtId="0" fontId="8" fillId="0" borderId="36" xfId="2" applyFont="1" applyFill="1" applyBorder="1" applyAlignment="1">
      <alignment vertical="center"/>
    </xf>
    <xf numFmtId="177" fontId="4" fillId="0" borderId="0" xfId="2" applyNumberFormat="1" applyFont="1"/>
    <xf numFmtId="176" fontId="18" fillId="0" borderId="0" xfId="2" applyNumberFormat="1" applyFont="1" applyFill="1" applyBorder="1" applyAlignment="1">
      <alignment horizontal="center" vertical="center"/>
    </xf>
    <xf numFmtId="0" fontId="5" fillId="0" borderId="0" xfId="2" applyFont="1" applyBorder="1" applyAlignment="1">
      <alignment horizontal="center" vertical="center" wrapText="1"/>
    </xf>
    <xf numFmtId="0" fontId="18" fillId="0" borderId="36" xfId="2" applyFont="1" applyFill="1" applyBorder="1" applyAlignment="1">
      <alignment vertical="center"/>
    </xf>
    <xf numFmtId="9" fontId="5" fillId="0" borderId="18" xfId="0" applyNumberFormat="1" applyFont="1" applyBorder="1" applyAlignment="1">
      <alignment horizontal="center" vertical="center" wrapText="1"/>
    </xf>
    <xf numFmtId="9" fontId="6" fillId="0" borderId="18"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9" fontId="5"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3" xfId="0" applyNumberFormat="1" applyFont="1" applyBorder="1" applyAlignment="1">
      <alignment horizontal="center" vertical="center"/>
    </xf>
    <xf numFmtId="176" fontId="4" fillId="10" borderId="0" xfId="2" applyNumberFormat="1" applyFont="1" applyFill="1" applyBorder="1" applyAlignment="1">
      <alignment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9" fontId="5" fillId="0" borderId="18" xfId="0" applyNumberFormat="1" applyFont="1" applyBorder="1" applyAlignment="1">
      <alignment horizontal="center" vertical="center"/>
    </xf>
    <xf numFmtId="9" fontId="4" fillId="8" borderId="10" xfId="2" applyNumberFormat="1" applyFont="1" applyFill="1" applyBorder="1" applyAlignment="1">
      <alignment vertical="center"/>
    </xf>
    <xf numFmtId="9" fontId="4" fillId="9" borderId="10" xfId="2" applyNumberFormat="1" applyFont="1" applyFill="1" applyBorder="1" applyAlignment="1">
      <alignment vertical="center"/>
    </xf>
    <xf numFmtId="0" fontId="4" fillId="8" borderId="3" xfId="2" applyFont="1" applyFill="1" applyBorder="1" applyAlignment="1">
      <alignment vertical="center"/>
    </xf>
    <xf numFmtId="0" fontId="4" fillId="9" borderId="3" xfId="2" applyFont="1" applyFill="1" applyBorder="1" applyAlignment="1">
      <alignment vertical="center" wrapText="1"/>
    </xf>
    <xf numFmtId="0" fontId="4" fillId="0" borderId="53" xfId="0" applyFont="1" applyFill="1" applyBorder="1" applyAlignment="1">
      <alignment horizontal="center" vertical="center" wrapText="1"/>
    </xf>
    <xf numFmtId="0" fontId="18" fillId="0" borderId="34" xfId="2" applyFont="1" applyBorder="1"/>
    <xf numFmtId="14" fontId="4" fillId="0" borderId="0" xfId="2" applyNumberFormat="1" applyFont="1"/>
    <xf numFmtId="177" fontId="22" fillId="0" borderId="0" xfId="2" applyNumberFormat="1" applyFont="1"/>
    <xf numFmtId="177" fontId="22" fillId="0" borderId="0" xfId="2" applyNumberFormat="1" applyFont="1" applyAlignment="1">
      <alignment horizontal="right"/>
    </xf>
    <xf numFmtId="0" fontId="22" fillId="0" borderId="0" xfId="2" applyFont="1" applyAlignment="1">
      <alignment horizontal="right"/>
    </xf>
    <xf numFmtId="176" fontId="22" fillId="0" borderId="0" xfId="2" applyNumberFormat="1" applyFont="1"/>
    <xf numFmtId="0" fontId="22" fillId="10" borderId="0" xfId="2" applyFont="1" applyFill="1"/>
    <xf numFmtId="0" fontId="4" fillId="0" borderId="54" xfId="0" applyFont="1" applyFill="1" applyBorder="1" applyAlignment="1">
      <alignment horizontal="center" vertical="center" wrapText="1"/>
    </xf>
    <xf numFmtId="0" fontId="5" fillId="0" borderId="0" xfId="2" applyFont="1" applyBorder="1" applyAlignment="1">
      <alignment vertical="center"/>
    </xf>
    <xf numFmtId="38" fontId="22" fillId="0" borderId="0" xfId="5" applyFont="1" applyAlignment="1">
      <alignment horizontal="right"/>
    </xf>
    <xf numFmtId="0" fontId="16" fillId="5" borderId="3" xfId="2" applyFont="1" applyFill="1" applyBorder="1" applyAlignment="1">
      <alignment horizontal="center" vertical="center" wrapText="1"/>
    </xf>
    <xf numFmtId="0" fontId="16" fillId="0" borderId="0" xfId="2" applyFont="1" applyFill="1" applyBorder="1" applyAlignment="1"/>
    <xf numFmtId="38" fontId="4" fillId="0" borderId="0" xfId="2" applyNumberFormat="1" applyFont="1"/>
    <xf numFmtId="0" fontId="4" fillId="0" borderId="0" xfId="2" applyFont="1" applyAlignment="1">
      <alignment horizontal="right"/>
    </xf>
    <xf numFmtId="0" fontId="8" fillId="0" borderId="0" xfId="2" applyFont="1"/>
    <xf numFmtId="38" fontId="4" fillId="0" borderId="0" xfId="5" applyFont="1" applyAlignment="1"/>
    <xf numFmtId="176" fontId="4" fillId="10" borderId="51" xfId="2" applyNumberFormat="1" applyFont="1" applyFill="1" applyBorder="1" applyAlignment="1">
      <alignment vertical="center"/>
    </xf>
    <xf numFmtId="176" fontId="4" fillId="10" borderId="0" xfId="2" applyNumberFormat="1" applyFont="1" applyFill="1" applyBorder="1" applyAlignment="1">
      <alignment vertical="center"/>
    </xf>
    <xf numFmtId="0" fontId="4" fillId="0" borderId="3" xfId="0" applyFont="1" applyFill="1" applyBorder="1" applyAlignment="1">
      <alignment vertical="top" wrapText="1"/>
    </xf>
    <xf numFmtId="0" fontId="25" fillId="0" borderId="6" xfId="0" applyFont="1" applyFill="1" applyBorder="1" applyAlignment="1">
      <alignment vertical="center" wrapText="1"/>
    </xf>
    <xf numFmtId="0" fontId="25" fillId="0" borderId="53" xfId="0" applyFont="1" applyFill="1" applyBorder="1">
      <alignment vertical="center"/>
    </xf>
    <xf numFmtId="0" fontId="8" fillId="0" borderId="3" xfId="0" applyFont="1" applyFill="1" applyBorder="1" applyAlignment="1">
      <alignment vertical="top" wrapText="1"/>
    </xf>
    <xf numFmtId="0" fontId="4" fillId="0" borderId="0" xfId="2" applyFont="1" applyAlignment="1">
      <alignment vertical="center" wrapText="1"/>
    </xf>
    <xf numFmtId="0" fontId="4" fillId="0" borderId="63" xfId="2" applyFont="1" applyBorder="1" applyAlignment="1">
      <alignment vertical="center" wrapText="1"/>
    </xf>
    <xf numFmtId="177" fontId="16" fillId="0" borderId="3" xfId="2" applyNumberFormat="1" applyFont="1" applyBorder="1" applyAlignment="1" applyProtection="1">
      <alignment horizontal="center" vertical="center" shrinkToFit="1"/>
      <protection locked="0"/>
    </xf>
    <xf numFmtId="177" fontId="16" fillId="0" borderId="3" xfId="2" applyNumberFormat="1" applyFont="1" applyBorder="1" applyAlignment="1" applyProtection="1">
      <alignment horizontal="center" vertical="center"/>
      <protection locked="0"/>
    </xf>
    <xf numFmtId="0" fontId="29" fillId="0" borderId="3" xfId="0" applyFont="1" applyFill="1" applyBorder="1" applyAlignment="1">
      <alignment vertical="center" wrapText="1"/>
    </xf>
    <xf numFmtId="9" fontId="6"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8" fillId="0" borderId="0" xfId="2" applyFont="1" applyAlignment="1">
      <alignment vertical="center" wrapText="1"/>
    </xf>
    <xf numFmtId="0" fontId="26" fillId="0" borderId="0" xfId="2" applyFont="1"/>
    <xf numFmtId="0" fontId="30" fillId="0" borderId="0" xfId="2" applyFont="1" applyFill="1" applyBorder="1" applyAlignment="1"/>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wrapText="1"/>
    </xf>
    <xf numFmtId="0" fontId="31" fillId="0" borderId="0" xfId="0" applyFont="1" applyAlignment="1">
      <alignment vertical="center" wrapText="1"/>
    </xf>
    <xf numFmtId="0" fontId="28" fillId="0" borderId="0" xfId="2" applyFont="1" applyAlignment="1">
      <alignment vertical="top" wrapText="1"/>
    </xf>
    <xf numFmtId="0" fontId="33" fillId="0" borderId="0" xfId="2" applyFont="1" applyAlignment="1">
      <alignment vertical="center" shrinkToFit="1"/>
    </xf>
    <xf numFmtId="9" fontId="5"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9" fontId="4" fillId="0" borderId="17"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8" fillId="4" borderId="6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2" borderId="22"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0" fontId="4" fillId="0" borderId="67" xfId="0" applyFont="1" applyBorder="1" applyAlignment="1">
      <alignment horizontal="center" vertical="center" wrapText="1"/>
    </xf>
    <xf numFmtId="0" fontId="4" fillId="0" borderId="54" xfId="0" applyFont="1" applyBorder="1" applyAlignment="1">
      <alignment horizontal="center" vertical="center" wrapText="1"/>
    </xf>
    <xf numFmtId="9" fontId="5" fillId="0" borderId="22" xfId="0" applyNumberFormat="1" applyFont="1" applyBorder="1" applyAlignment="1">
      <alignment horizontal="center" vertical="center" wrapText="1"/>
    </xf>
    <xf numFmtId="0" fontId="4" fillId="2" borderId="31" xfId="0" applyFont="1" applyFill="1" applyBorder="1" applyAlignment="1">
      <alignment horizontal="center" vertical="center" wrapText="1"/>
    </xf>
    <xf numFmtId="0" fontId="4" fillId="0" borderId="22" xfId="0" applyFont="1" applyFill="1" applyBorder="1" applyAlignment="1">
      <alignment horizontal="center" vertical="center" wrapText="1"/>
    </xf>
    <xf numFmtId="9" fontId="5" fillId="0"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8" fillId="4" borderId="31" xfId="0" applyFont="1" applyFill="1" applyBorder="1" applyAlignment="1">
      <alignment horizontal="center" vertical="center" wrapText="1"/>
    </xf>
    <xf numFmtId="9" fontId="5" fillId="0" borderId="6" xfId="0" applyNumberFormat="1" applyFont="1" applyBorder="1" applyAlignment="1">
      <alignment horizontal="center" vertical="center"/>
    </xf>
    <xf numFmtId="0" fontId="4" fillId="0" borderId="68" xfId="0" applyFont="1" applyBorder="1" applyAlignment="1">
      <alignment horizontal="center" vertical="center" wrapText="1"/>
    </xf>
    <xf numFmtId="9" fontId="4" fillId="0" borderId="23" xfId="0" applyNumberFormat="1" applyFont="1" applyFill="1" applyBorder="1" applyAlignment="1">
      <alignment horizontal="center" vertical="center"/>
    </xf>
    <xf numFmtId="9" fontId="4" fillId="0" borderId="23" xfId="0" applyNumberFormat="1" applyFont="1" applyBorder="1" applyAlignment="1">
      <alignment horizontal="center" vertical="center"/>
    </xf>
    <xf numFmtId="9" fontId="4" fillId="0" borderId="22" xfId="0" applyNumberFormat="1" applyFont="1" applyBorder="1" applyAlignment="1">
      <alignment horizontal="center" vertical="center" wrapText="1"/>
    </xf>
    <xf numFmtId="0" fontId="8" fillId="4" borderId="69"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16" fillId="0" borderId="0" xfId="2" applyFont="1"/>
    <xf numFmtId="9" fontId="4" fillId="4" borderId="3" xfId="2" applyNumberFormat="1" applyFont="1" applyFill="1" applyBorder="1" applyAlignment="1">
      <alignment horizontal="center" vertical="center" wrapText="1"/>
    </xf>
    <xf numFmtId="9" fontId="4" fillId="4" borderId="6" xfId="2" applyNumberFormat="1" applyFont="1" applyFill="1" applyBorder="1" applyAlignment="1">
      <alignment horizontal="center" vertical="center" wrapText="1"/>
    </xf>
    <xf numFmtId="0" fontId="8" fillId="0" borderId="0" xfId="2" applyFont="1" applyAlignment="1">
      <alignment vertical="center"/>
    </xf>
    <xf numFmtId="176" fontId="4" fillId="0" borderId="3" xfId="2" applyNumberFormat="1" applyFont="1" applyBorder="1" applyAlignment="1">
      <alignment horizontal="right" vertical="center"/>
    </xf>
    <xf numFmtId="0" fontId="4" fillId="0" borderId="0" xfId="2" applyFont="1" applyAlignment="1">
      <alignment vertical="top"/>
    </xf>
    <xf numFmtId="0" fontId="33" fillId="0" borderId="0" xfId="2" applyFont="1" applyAlignment="1">
      <alignment vertical="top" wrapText="1"/>
    </xf>
    <xf numFmtId="14" fontId="4" fillId="0" borderId="0" xfId="2" applyNumberFormat="1" applyFont="1" applyFill="1" applyBorder="1" applyAlignment="1" applyProtection="1">
      <alignment vertical="center"/>
    </xf>
    <xf numFmtId="176" fontId="16" fillId="0" borderId="3" xfId="2" applyNumberFormat="1" applyFont="1" applyBorder="1" applyAlignment="1" applyProtection="1">
      <alignment vertical="center" shrinkToFit="1"/>
      <protection locked="0"/>
    </xf>
    <xf numFmtId="176" fontId="16" fillId="0" borderId="3" xfId="2" applyNumberFormat="1" applyFont="1" applyFill="1" applyBorder="1" applyAlignment="1" applyProtection="1">
      <alignment vertical="center" shrinkToFit="1"/>
      <protection locked="0"/>
    </xf>
    <xf numFmtId="0" fontId="8" fillId="0" borderId="3" xfId="0" applyFont="1" applyBorder="1" applyAlignment="1">
      <alignment horizontal="center" vertical="center" wrapText="1"/>
    </xf>
    <xf numFmtId="0" fontId="0" fillId="11" borderId="0" xfId="0" applyFill="1">
      <alignment vertical="center"/>
    </xf>
    <xf numFmtId="0" fontId="0" fillId="8" borderId="3" xfId="0" applyFill="1" applyBorder="1" applyAlignment="1">
      <alignment horizontal="center" vertical="center"/>
    </xf>
    <xf numFmtId="0" fontId="0" fillId="8" borderId="10" xfId="0" applyFill="1" applyBorder="1" applyAlignment="1">
      <alignment horizontal="center" vertical="center"/>
    </xf>
    <xf numFmtId="0" fontId="0" fillId="0" borderId="0" xfId="0" applyFill="1">
      <alignment vertical="center"/>
    </xf>
    <xf numFmtId="38" fontId="0" fillId="0" borderId="3" xfId="5" applyFont="1" applyFill="1" applyBorder="1" applyAlignment="1">
      <alignment horizontal="right" vertical="center"/>
    </xf>
    <xf numFmtId="0" fontId="4" fillId="0" borderId="49" xfId="2" applyFont="1" applyFill="1" applyBorder="1" applyAlignment="1">
      <alignment horizontal="right" vertical="center" wrapText="1"/>
    </xf>
    <xf numFmtId="0" fontId="4" fillId="0" borderId="49" xfId="2" applyFont="1" applyFill="1" applyBorder="1" applyAlignment="1">
      <alignment horizontal="right"/>
    </xf>
    <xf numFmtId="0" fontId="4" fillId="0" borderId="49" xfId="2" applyFont="1" applyFill="1" applyBorder="1" applyAlignment="1">
      <alignment vertical="center"/>
    </xf>
    <xf numFmtId="0" fontId="4" fillId="0" borderId="49" xfId="2" applyFont="1" applyFill="1" applyBorder="1" applyAlignment="1">
      <alignment horizontal="right" vertical="center"/>
    </xf>
    <xf numFmtId="0" fontId="8" fillId="0" borderId="49" xfId="2" applyFont="1" applyFill="1" applyBorder="1" applyAlignment="1">
      <alignment horizontal="right" vertical="center" wrapText="1"/>
    </xf>
    <xf numFmtId="0" fontId="4" fillId="0" borderId="3" xfId="2" applyFont="1" applyFill="1" applyBorder="1" applyAlignment="1">
      <alignment horizontal="right" vertical="center"/>
    </xf>
    <xf numFmtId="0" fontId="4" fillId="0" borderId="3" xfId="2" applyFont="1" applyFill="1" applyBorder="1" applyAlignment="1">
      <alignment horizontal="right" vertical="center" wrapText="1"/>
    </xf>
    <xf numFmtId="9" fontId="0" fillId="7" borderId="0" xfId="0" applyNumberFormat="1" applyFill="1" applyBorder="1" applyAlignment="1">
      <alignment horizontal="right" vertical="center"/>
    </xf>
    <xf numFmtId="0" fontId="0" fillId="7" borderId="0" xfId="0" applyFill="1" applyBorder="1">
      <alignment vertical="center"/>
    </xf>
    <xf numFmtId="0" fontId="0" fillId="7" borderId="65" xfId="0" applyFill="1" applyBorder="1">
      <alignment vertical="center"/>
    </xf>
    <xf numFmtId="0" fontId="0" fillId="7" borderId="71" xfId="0" applyFill="1" applyBorder="1">
      <alignment vertical="center"/>
    </xf>
    <xf numFmtId="0" fontId="0" fillId="7" borderId="0" xfId="0" applyFill="1" applyBorder="1" applyAlignment="1">
      <alignment horizontal="right" vertical="center"/>
    </xf>
    <xf numFmtId="0" fontId="34" fillId="7" borderId="0" xfId="0" applyFont="1" applyFill="1" applyBorder="1">
      <alignment vertical="center"/>
    </xf>
    <xf numFmtId="0" fontId="4" fillId="7" borderId="0" xfId="0" applyFont="1" applyFill="1" applyBorder="1">
      <alignment vertical="center"/>
    </xf>
    <xf numFmtId="0" fontId="0" fillId="7" borderId="70" xfId="0" applyFill="1" applyBorder="1">
      <alignment vertical="center"/>
    </xf>
    <xf numFmtId="0" fontId="37" fillId="7" borderId="0" xfId="0" applyFont="1" applyFill="1" applyBorder="1" applyAlignment="1"/>
    <xf numFmtId="0" fontId="36" fillId="7" borderId="71" xfId="0" applyFont="1" applyFill="1" applyBorder="1">
      <alignment vertical="center"/>
    </xf>
    <xf numFmtId="0" fontId="35" fillId="7" borderId="0" xfId="0" applyFont="1" applyFill="1" applyBorder="1">
      <alignment vertical="center"/>
    </xf>
    <xf numFmtId="0" fontId="0" fillId="7" borderId="72" xfId="0" applyFill="1" applyBorder="1">
      <alignment vertical="center"/>
    </xf>
    <xf numFmtId="0" fontId="0" fillId="7" borderId="66" xfId="0" applyFill="1" applyBorder="1">
      <alignment vertical="center"/>
    </xf>
    <xf numFmtId="9" fontId="0" fillId="0" borderId="10" xfId="0" applyNumberFormat="1" applyFill="1" applyBorder="1" applyAlignment="1">
      <alignment horizontal="right" vertical="center"/>
    </xf>
    <xf numFmtId="0" fontId="0" fillId="15" borderId="3" xfId="0" applyFill="1" applyBorder="1" applyAlignment="1">
      <alignment horizontal="center" vertical="center"/>
    </xf>
    <xf numFmtId="0" fontId="0" fillId="15" borderId="10" xfId="0" applyFill="1" applyBorder="1" applyAlignment="1">
      <alignment horizontal="center" vertical="center"/>
    </xf>
    <xf numFmtId="0" fontId="5" fillId="8" borderId="74" xfId="0" applyFont="1" applyFill="1" applyBorder="1" applyAlignment="1">
      <alignment horizontal="center" vertical="center"/>
    </xf>
    <xf numFmtId="0" fontId="5" fillId="15" borderId="74" xfId="0" applyFont="1" applyFill="1" applyBorder="1" applyAlignment="1">
      <alignment horizontal="center" vertical="center"/>
    </xf>
    <xf numFmtId="0" fontId="0" fillId="14" borderId="0" xfId="0" applyFill="1">
      <alignment vertical="center"/>
    </xf>
    <xf numFmtId="0" fontId="0" fillId="14" borderId="0" xfId="0" applyFill="1" applyBorder="1">
      <alignment vertical="center"/>
    </xf>
    <xf numFmtId="0" fontId="36" fillId="14" borderId="0" xfId="0" applyFont="1" applyFill="1" applyBorder="1">
      <alignment vertical="center"/>
    </xf>
    <xf numFmtId="0" fontId="29" fillId="0" borderId="0" xfId="2" applyFont="1" applyAlignment="1">
      <alignment vertical="center"/>
    </xf>
    <xf numFmtId="0" fontId="29" fillId="0" borderId="0" xfId="2" applyFont="1" applyAlignment="1"/>
    <xf numFmtId="0" fontId="39" fillId="0" borderId="0" xfId="2" applyFont="1" applyFill="1" applyAlignment="1">
      <alignment horizontal="left" vertical="center"/>
    </xf>
    <xf numFmtId="0" fontId="26" fillId="0" borderId="0" xfId="2" applyFont="1" applyAlignment="1">
      <alignment horizontal="left" vertical="center"/>
    </xf>
    <xf numFmtId="38" fontId="21" fillId="0" borderId="3" xfId="5" applyFont="1" applyFill="1" applyBorder="1" applyAlignment="1">
      <alignment horizontal="right" vertical="center"/>
    </xf>
    <xf numFmtId="0" fontId="0" fillId="11" borderId="0" xfId="0" applyFont="1" applyFill="1" applyAlignment="1">
      <alignment vertical="top"/>
    </xf>
    <xf numFmtId="0" fontId="0" fillId="11" borderId="0" xfId="0" applyFill="1" applyAlignment="1">
      <alignment horizontal="center" vertical="center"/>
    </xf>
    <xf numFmtId="177" fontId="37" fillId="11" borderId="0" xfId="0" applyNumberFormat="1" applyFont="1" applyFill="1">
      <alignment vertical="center"/>
    </xf>
    <xf numFmtId="0" fontId="0" fillId="11" borderId="0" xfId="0" applyFill="1" applyAlignment="1">
      <alignment horizontal="right" vertical="center"/>
    </xf>
    <xf numFmtId="1" fontId="0" fillId="11" borderId="0" xfId="0" applyNumberFormat="1" applyFill="1">
      <alignment vertical="center"/>
    </xf>
    <xf numFmtId="0" fontId="0" fillId="0" borderId="73" xfId="0" applyFill="1" applyBorder="1">
      <alignment vertical="center"/>
    </xf>
    <xf numFmtId="0" fontId="38" fillId="0" borderId="73" xfId="0" applyFont="1" applyFill="1" applyBorder="1">
      <alignment vertical="center"/>
    </xf>
    <xf numFmtId="0" fontId="40" fillId="0" borderId="73" xfId="0" applyFont="1" applyFill="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horizontal="right" vertical="center"/>
    </xf>
    <xf numFmtId="0" fontId="4"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wrapText="1"/>
    </xf>
    <xf numFmtId="0" fontId="4" fillId="0" borderId="8" xfId="0" applyFont="1" applyBorder="1" applyAlignment="1">
      <alignment horizontal="justify" vertical="center" wrapText="1"/>
    </xf>
    <xf numFmtId="0" fontId="8" fillId="0" borderId="8" xfId="0" applyFont="1" applyBorder="1" applyAlignment="1">
      <alignment horizontal="center" vertical="center" wrapText="1"/>
    </xf>
    <xf numFmtId="0" fontId="8" fillId="0" borderId="8" xfId="0" applyFont="1" applyBorder="1" applyAlignment="1">
      <alignment horizontal="justify" vertical="center" wrapText="1"/>
    </xf>
    <xf numFmtId="0" fontId="8" fillId="0" borderId="22" xfId="0" applyFont="1" applyBorder="1" applyAlignment="1">
      <alignment horizontal="left" vertical="center" wrapText="1"/>
    </xf>
    <xf numFmtId="1" fontId="0" fillId="11" borderId="0" xfId="0" applyNumberFormat="1" applyFill="1" applyAlignment="1">
      <alignment horizontal="right" vertical="center"/>
    </xf>
    <xf numFmtId="0" fontId="9" fillId="0" borderId="67" xfId="0" applyFont="1" applyBorder="1" applyAlignment="1">
      <alignment horizontal="left" vertical="center" wrapText="1"/>
    </xf>
    <xf numFmtId="0" fontId="4" fillId="0" borderId="67" xfId="0" applyFont="1" applyBorder="1" applyAlignment="1">
      <alignment horizontal="left" vertical="center" wrapText="1"/>
    </xf>
    <xf numFmtId="0" fontId="4" fillId="0" borderId="8" xfId="0" applyFont="1" applyBorder="1" applyAlignment="1">
      <alignment horizontal="left" vertical="center"/>
    </xf>
    <xf numFmtId="0" fontId="4" fillId="0" borderId="67" xfId="0" applyFont="1" applyBorder="1" applyAlignment="1">
      <alignment horizontal="left" vertical="center"/>
    </xf>
    <xf numFmtId="0" fontId="4" fillId="0" borderId="0" xfId="0" applyFont="1" applyAlignment="1">
      <alignment vertical="center"/>
    </xf>
    <xf numFmtId="0" fontId="18" fillId="0" borderId="0" xfId="0" applyFont="1">
      <alignment vertical="center"/>
    </xf>
    <xf numFmtId="0" fontId="4" fillId="6" borderId="77" xfId="0" applyFont="1" applyFill="1" applyBorder="1" applyAlignment="1">
      <alignment horizontal="center" vertical="center"/>
    </xf>
    <xf numFmtId="0" fontId="24" fillId="0" borderId="8" xfId="1" applyFont="1" applyFill="1" applyBorder="1" applyAlignment="1">
      <alignment vertical="center" wrapText="1"/>
    </xf>
    <xf numFmtId="0" fontId="44" fillId="11" borderId="0" xfId="0" applyFont="1" applyFill="1">
      <alignment vertical="center"/>
    </xf>
    <xf numFmtId="0" fontId="25" fillId="11" borderId="0" xfId="0" applyFont="1" applyFill="1">
      <alignment vertical="center"/>
    </xf>
    <xf numFmtId="0" fontId="21" fillId="17" borderId="50" xfId="2" applyFont="1" applyFill="1" applyBorder="1" applyAlignment="1" applyProtection="1">
      <alignment horizontal="left" vertical="center"/>
      <protection locked="0"/>
    </xf>
    <xf numFmtId="14" fontId="4" fillId="17" borderId="50" xfId="2" applyNumberFormat="1" applyFont="1" applyFill="1" applyBorder="1" applyAlignment="1" applyProtection="1">
      <alignment vertical="center"/>
      <protection locked="0"/>
    </xf>
    <xf numFmtId="176" fontId="4" fillId="17" borderId="50" xfId="2" applyNumberFormat="1" applyFont="1" applyFill="1" applyBorder="1" applyAlignment="1" applyProtection="1">
      <alignment vertical="center"/>
      <protection locked="0"/>
    </xf>
    <xf numFmtId="0" fontId="25" fillId="7" borderId="71" xfId="0" applyFont="1" applyFill="1" applyBorder="1">
      <alignment vertical="center"/>
    </xf>
    <xf numFmtId="0" fontId="44" fillId="7" borderId="0" xfId="0" applyFont="1" applyFill="1" applyBorder="1">
      <alignment vertical="center"/>
    </xf>
    <xf numFmtId="0" fontId="5" fillId="0" borderId="0" xfId="2" applyFont="1"/>
    <xf numFmtId="0" fontId="16" fillId="7" borderId="65" xfId="0" applyFont="1" applyFill="1" applyBorder="1">
      <alignment vertical="center"/>
    </xf>
    <xf numFmtId="0" fontId="16" fillId="7" borderId="0" xfId="0" applyFont="1" applyFill="1" applyBorder="1">
      <alignment vertical="center"/>
    </xf>
    <xf numFmtId="0" fontId="16" fillId="7" borderId="0" xfId="0" applyFont="1" applyFill="1" applyBorder="1" applyAlignment="1">
      <alignment horizontal="right" vertical="center"/>
    </xf>
    <xf numFmtId="176" fontId="16" fillId="7" borderId="0" xfId="0" applyNumberFormat="1" applyFont="1" applyFill="1" applyBorder="1" applyAlignment="1">
      <alignment horizontal="left" vertical="center"/>
    </xf>
    <xf numFmtId="0" fontId="16" fillId="15" borderId="3" xfId="0" applyFont="1" applyFill="1" applyBorder="1" applyAlignment="1">
      <alignment horizontal="center" vertical="center"/>
    </xf>
    <xf numFmtId="0" fontId="16" fillId="7" borderId="3" xfId="0" applyFont="1" applyFill="1" applyBorder="1" applyAlignment="1">
      <alignment horizontal="center" vertical="center"/>
    </xf>
    <xf numFmtId="0" fontId="16" fillId="11" borderId="0" xfId="0" applyFont="1" applyFill="1" applyAlignment="1">
      <alignment vertical="top"/>
    </xf>
    <xf numFmtId="0" fontId="0" fillId="11" borderId="0" xfId="0" applyFont="1" applyFill="1" applyAlignment="1">
      <alignment horizontal="left" vertical="center"/>
    </xf>
    <xf numFmtId="0" fontId="0" fillId="7" borderId="78" xfId="0" applyFill="1" applyBorder="1">
      <alignment vertical="center"/>
    </xf>
    <xf numFmtId="0" fontId="42" fillId="7" borderId="51" xfId="0" applyFont="1" applyFill="1" applyBorder="1" applyAlignment="1">
      <alignment vertical="center"/>
    </xf>
    <xf numFmtId="0" fontId="43" fillId="7" borderId="51" xfId="0" applyFont="1" applyFill="1" applyBorder="1">
      <alignment vertical="center"/>
    </xf>
    <xf numFmtId="0" fontId="0" fillId="7" borderId="51" xfId="0" applyFill="1" applyBorder="1">
      <alignment vertical="center"/>
    </xf>
    <xf numFmtId="0" fontId="38" fillId="7" borderId="51" xfId="0" applyFont="1" applyFill="1" applyBorder="1">
      <alignment vertical="center"/>
    </xf>
    <xf numFmtId="0" fontId="0" fillId="7" borderId="79" xfId="0" applyFill="1" applyBorder="1">
      <alignment vertical="center"/>
    </xf>
    <xf numFmtId="0" fontId="16" fillId="0" borderId="0" xfId="2" applyFont="1" applyFill="1"/>
    <xf numFmtId="9" fontId="4" fillId="0" borderId="3" xfId="2" applyNumberFormat="1" applyFont="1" applyBorder="1" applyAlignment="1">
      <alignment horizontal="right" vertical="center"/>
    </xf>
    <xf numFmtId="176" fontId="4" fillId="12" borderId="3" xfId="2" applyNumberFormat="1" applyFont="1" applyFill="1" applyBorder="1" applyAlignment="1">
      <alignment horizontal="right" vertical="center"/>
    </xf>
    <xf numFmtId="0" fontId="4" fillId="12" borderId="3" xfId="2" applyFont="1" applyFill="1" applyBorder="1" applyAlignment="1">
      <alignment horizontal="right" vertical="center"/>
    </xf>
    <xf numFmtId="0" fontId="8" fillId="12" borderId="3" xfId="2" applyFont="1" applyFill="1" applyBorder="1" applyAlignment="1">
      <alignment horizontal="right" vertical="center"/>
    </xf>
    <xf numFmtId="179" fontId="4" fillId="0" borderId="3" xfId="2" applyNumberFormat="1" applyFont="1" applyBorder="1" applyAlignment="1">
      <alignment horizontal="right" vertical="center"/>
    </xf>
    <xf numFmtId="179" fontId="8" fillId="0" borderId="3" xfId="5" applyNumberFormat="1" applyFont="1" applyFill="1" applyBorder="1" applyAlignment="1">
      <alignment horizontal="right" vertical="center"/>
    </xf>
    <xf numFmtId="0" fontId="45" fillId="0" borderId="0" xfId="1" applyFont="1" applyAlignment="1">
      <alignment vertical="center"/>
    </xf>
    <xf numFmtId="0" fontId="45" fillId="13" borderId="3" xfId="1" applyFont="1" applyFill="1" applyBorder="1" applyAlignment="1">
      <alignment horizontal="center" vertical="center"/>
    </xf>
    <xf numFmtId="0" fontId="0" fillId="16" borderId="0" xfId="0" applyFill="1" applyAlignment="1">
      <alignment horizontal="center" vertical="center"/>
    </xf>
    <xf numFmtId="0" fontId="16" fillId="0" borderId="0" xfId="2" applyFont="1" applyBorder="1" applyAlignment="1">
      <alignment vertical="center" wrapText="1"/>
    </xf>
    <xf numFmtId="0" fontId="0" fillId="11" borderId="0" xfId="0" applyFont="1" applyFill="1" applyAlignment="1"/>
    <xf numFmtId="0" fontId="16" fillId="11" borderId="0" xfId="0" applyFont="1" applyFill="1" applyAlignment="1">
      <alignment vertical="center"/>
    </xf>
    <xf numFmtId="0" fontId="41" fillId="7" borderId="0" xfId="0" applyFont="1" applyFill="1">
      <alignment vertical="center"/>
    </xf>
    <xf numFmtId="0" fontId="16" fillId="0" borderId="0" xfId="2" applyFont="1" applyBorder="1"/>
    <xf numFmtId="0" fontId="29" fillId="11" borderId="0" xfId="0" applyFont="1" applyFill="1">
      <alignment vertical="center"/>
    </xf>
    <xf numFmtId="0" fontId="45" fillId="0" borderId="0" xfId="2" applyFont="1" applyBorder="1" applyAlignment="1">
      <alignment vertical="center"/>
    </xf>
    <xf numFmtId="0" fontId="45" fillId="0" borderId="0" xfId="2" applyFont="1" applyBorder="1" applyAlignment="1">
      <alignment vertical="center" wrapText="1"/>
    </xf>
    <xf numFmtId="0" fontId="46" fillId="0" borderId="0" xfId="1" applyFont="1">
      <alignment vertical="center"/>
    </xf>
    <xf numFmtId="180" fontId="16" fillId="7" borderId="0" xfId="0" applyNumberFormat="1" applyFont="1" applyFill="1" applyBorder="1" applyAlignment="1">
      <alignment horizontal="left" vertical="center"/>
    </xf>
    <xf numFmtId="0" fontId="0" fillId="11" borderId="51" xfId="0" applyFill="1" applyBorder="1">
      <alignment vertical="center"/>
    </xf>
    <xf numFmtId="0" fontId="45" fillId="0" borderId="34" xfId="2" applyFont="1" applyBorder="1" applyAlignment="1">
      <alignment vertical="center" wrapText="1"/>
    </xf>
    <xf numFmtId="0" fontId="45" fillId="0" borderId="36" xfId="2" applyFont="1" applyBorder="1" applyAlignment="1">
      <alignment vertical="center" wrapText="1"/>
    </xf>
    <xf numFmtId="38" fontId="5" fillId="0" borderId="75" xfId="5" applyNumberFormat="1" applyFont="1" applyFill="1" applyBorder="1" applyAlignment="1">
      <alignment horizontal="right" vertical="center"/>
    </xf>
    <xf numFmtId="38" fontId="5" fillId="0" borderId="76" xfId="5" applyNumberFormat="1" applyFont="1" applyFill="1" applyBorder="1" applyAlignment="1">
      <alignment horizontal="right" vertical="center"/>
    </xf>
    <xf numFmtId="38" fontId="21" fillId="0" borderId="3" xfId="5" applyNumberFormat="1" applyFont="1" applyFill="1" applyBorder="1" applyAlignment="1">
      <alignment vertical="center"/>
    </xf>
    <xf numFmtId="38" fontId="21" fillId="0" borderId="82" xfId="5" applyNumberFormat="1" applyFont="1" applyFill="1" applyBorder="1">
      <alignment vertical="center"/>
    </xf>
    <xf numFmtId="38" fontId="21" fillId="0" borderId="6" xfId="5" applyNumberFormat="1" applyFont="1" applyFill="1" applyBorder="1">
      <alignment vertical="center"/>
    </xf>
    <xf numFmtId="38" fontId="21" fillId="0" borderId="20" xfId="5" applyNumberFormat="1" applyFont="1" applyFill="1" applyBorder="1">
      <alignment vertical="center"/>
    </xf>
    <xf numFmtId="0" fontId="21" fillId="0" borderId="0" xfId="2" applyFont="1" applyFill="1" applyBorder="1" applyAlignment="1">
      <alignment horizontal="right" vertical="center"/>
    </xf>
    <xf numFmtId="0" fontId="4" fillId="0" borderId="0" xfId="0" applyFont="1" applyAlignment="1">
      <alignment vertical="center" wrapText="1"/>
    </xf>
    <xf numFmtId="0" fontId="4" fillId="0" borderId="19" xfId="0" applyFont="1" applyFill="1" applyBorder="1" applyAlignment="1">
      <alignment horizontal="left" vertical="center" wrapText="1"/>
    </xf>
    <xf numFmtId="0" fontId="9" fillId="0" borderId="19" xfId="0" applyFont="1" applyFill="1" applyBorder="1" applyAlignment="1">
      <alignment vertical="center" wrapText="1"/>
    </xf>
    <xf numFmtId="0" fontId="8" fillId="0" borderId="19" xfId="0" applyFont="1" applyFill="1" applyBorder="1" applyAlignment="1">
      <alignment vertical="center" wrapText="1"/>
    </xf>
    <xf numFmtId="0" fontId="9" fillId="0" borderId="23"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0" xfId="0" applyFont="1" applyFill="1" applyAlignment="1">
      <alignment horizontal="left" vertical="center" wrapText="1"/>
    </xf>
    <xf numFmtId="0" fontId="8" fillId="0" borderId="8"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85" xfId="0" applyFont="1" applyBorder="1" applyAlignment="1">
      <alignment vertical="center" wrapText="1"/>
    </xf>
    <xf numFmtId="0" fontId="25" fillId="0" borderId="86" xfId="0" quotePrefix="1" applyFont="1" applyBorder="1" applyAlignment="1">
      <alignment vertical="center" wrapText="1"/>
    </xf>
    <xf numFmtId="0" fontId="4" fillId="0" borderId="86" xfId="0" quotePrefix="1" applyFont="1" applyBorder="1" applyAlignment="1">
      <alignment vertical="center" wrapText="1"/>
    </xf>
    <xf numFmtId="0" fontId="4" fillId="0" borderId="17" xfId="0" applyFont="1" applyBorder="1" applyAlignment="1">
      <alignment horizontal="center" vertical="center" wrapText="1"/>
    </xf>
    <xf numFmtId="9" fontId="4" fillId="0" borderId="29" xfId="0" applyNumberFormat="1" applyFont="1" applyBorder="1" applyAlignment="1">
      <alignment horizontal="center" vertical="center" wrapText="1"/>
    </xf>
    <xf numFmtId="9" fontId="5" fillId="0" borderId="18" xfId="0" applyNumberFormat="1" applyFont="1" applyBorder="1" applyAlignment="1">
      <alignment horizontal="center" vertical="center"/>
    </xf>
    <xf numFmtId="9" fontId="5" fillId="0" borderId="18" xfId="0" applyNumberFormat="1" applyFont="1" applyBorder="1" applyAlignment="1">
      <alignment horizontal="center" vertical="center" wrapText="1"/>
    </xf>
    <xf numFmtId="9" fontId="6" fillId="0" borderId="18" xfId="0" applyNumberFormat="1" applyFont="1" applyFill="1" applyBorder="1" applyAlignment="1">
      <alignment horizontal="center" vertical="center" wrapText="1"/>
    </xf>
    <xf numFmtId="0" fontId="21" fillId="0" borderId="0" xfId="2" applyFont="1"/>
    <xf numFmtId="0" fontId="26" fillId="0" borderId="0" xfId="2" applyFont="1" applyAlignment="1">
      <alignment horizontal="right" indent="1"/>
    </xf>
    <xf numFmtId="0" fontId="45" fillId="0" borderId="0" xfId="2" applyFont="1"/>
    <xf numFmtId="9" fontId="4" fillId="0" borderId="4" xfId="0" applyNumberFormat="1" applyFont="1" applyBorder="1" applyAlignment="1">
      <alignment horizontal="center"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22" fillId="0" borderId="0" xfId="2" applyFont="1" applyBorder="1" applyAlignment="1">
      <alignment vertical="center" wrapText="1"/>
    </xf>
    <xf numFmtId="0" fontId="0" fillId="17" borderId="50" xfId="0" applyFill="1" applyBorder="1" applyAlignment="1" applyProtection="1">
      <alignment horizontal="center" vertical="center"/>
      <protection locked="0"/>
    </xf>
    <xf numFmtId="177" fontId="42" fillId="7" borderId="51" xfId="0" applyNumberFormat="1" applyFont="1" applyFill="1" applyBorder="1" applyProtection="1">
      <alignment vertical="center"/>
      <protection locked="0"/>
    </xf>
    <xf numFmtId="38" fontId="0" fillId="0" borderId="3" xfId="5" applyFont="1" applyFill="1" applyBorder="1" applyAlignment="1" applyProtection="1">
      <alignment horizontal="right" vertical="center"/>
    </xf>
    <xf numFmtId="9" fontId="0" fillId="0" borderId="10" xfId="0" applyNumberFormat="1" applyFill="1" applyBorder="1" applyAlignment="1" applyProtection="1">
      <alignment horizontal="right" vertical="center"/>
    </xf>
    <xf numFmtId="38" fontId="5" fillId="0" borderId="75" xfId="5" applyNumberFormat="1" applyFont="1" applyFill="1" applyBorder="1" applyAlignment="1" applyProtection="1">
      <alignment horizontal="right" vertical="center"/>
    </xf>
    <xf numFmtId="38" fontId="5" fillId="0" borderId="76" xfId="5" applyNumberFormat="1" applyFont="1" applyFill="1" applyBorder="1" applyAlignment="1" applyProtection="1">
      <alignment horizontal="right" vertical="center"/>
    </xf>
    <xf numFmtId="9" fontId="8" fillId="0" borderId="3" xfId="0" applyNumberFormat="1" applyFont="1" applyFill="1" applyBorder="1" applyAlignment="1">
      <alignment horizontal="center" vertical="center" wrapText="1"/>
    </xf>
    <xf numFmtId="0" fontId="31" fillId="0" borderId="0" xfId="0" applyFont="1" applyFill="1" applyAlignment="1">
      <alignment vertical="center" wrapText="1"/>
    </xf>
    <xf numFmtId="0" fontId="4" fillId="0" borderId="3" xfId="0" applyFont="1" applyFill="1" applyBorder="1" applyAlignment="1">
      <alignment vertical="center" wrapText="1"/>
    </xf>
    <xf numFmtId="0" fontId="0" fillId="0" borderId="32" xfId="0" applyFill="1" applyBorder="1">
      <alignment vertical="center"/>
    </xf>
    <xf numFmtId="0" fontId="8" fillId="0" borderId="14" xfId="0" applyFont="1" applyBorder="1" applyAlignment="1">
      <alignment horizontal="center" vertical="center" wrapText="1"/>
    </xf>
    <xf numFmtId="0" fontId="8" fillId="0" borderId="67" xfId="0" applyFont="1" applyBorder="1" applyAlignment="1">
      <alignment horizontal="center" vertical="center" wrapText="1"/>
    </xf>
    <xf numFmtId="9" fontId="8" fillId="0" borderId="16" xfId="0" applyNumberFormat="1" applyFont="1" applyFill="1" applyBorder="1" applyAlignment="1">
      <alignment horizontal="center" vertical="center" wrapText="1"/>
    </xf>
    <xf numFmtId="0" fontId="16" fillId="0" borderId="0" xfId="2" applyFont="1" applyProtection="1">
      <protection locked="0"/>
    </xf>
    <xf numFmtId="176" fontId="16" fillId="0" borderId="0" xfId="2" applyNumberFormat="1" applyFont="1" applyFill="1" applyProtection="1">
      <protection locked="0"/>
    </xf>
    <xf numFmtId="176" fontId="16" fillId="0" borderId="0" xfId="2" applyNumberFormat="1" applyFont="1" applyProtection="1">
      <protection locked="0"/>
    </xf>
    <xf numFmtId="0" fontId="16" fillId="0" borderId="0" xfId="2" applyFont="1" applyProtection="1"/>
    <xf numFmtId="0" fontId="16" fillId="0" borderId="34" xfId="2" applyFont="1" applyBorder="1" applyAlignment="1">
      <alignment horizontal="center" vertical="center" wrapText="1"/>
    </xf>
    <xf numFmtId="0" fontId="4" fillId="0" borderId="65" xfId="2" applyFont="1" applyFill="1" applyBorder="1" applyAlignment="1" applyProtection="1">
      <alignment vertical="center"/>
    </xf>
    <xf numFmtId="0" fontId="4" fillId="0" borderId="0" xfId="2" applyFont="1" applyFill="1" applyBorder="1" applyAlignment="1" applyProtection="1">
      <alignment vertical="center"/>
    </xf>
    <xf numFmtId="0" fontId="4" fillId="0" borderId="65" xfId="2" applyFont="1" applyFill="1" applyBorder="1" applyAlignment="1" applyProtection="1">
      <alignment vertical="center" wrapText="1"/>
    </xf>
    <xf numFmtId="0" fontId="4" fillId="0" borderId="0" xfId="2" applyFont="1" applyFill="1" applyBorder="1" applyAlignment="1" applyProtection="1">
      <alignment vertical="center" wrapText="1"/>
    </xf>
    <xf numFmtId="176" fontId="4" fillId="0" borderId="3" xfId="2" applyNumberFormat="1" applyFont="1" applyBorder="1" applyAlignment="1">
      <alignment horizontal="right" vertical="center" wrapText="1"/>
    </xf>
    <xf numFmtId="0" fontId="4" fillId="7" borderId="3" xfId="0" applyFont="1" applyFill="1" applyBorder="1" applyAlignment="1">
      <alignment horizontal="center" vertical="center"/>
    </xf>
    <xf numFmtId="0" fontId="5" fillId="0" borderId="0" xfId="0" applyFont="1" applyAlignment="1">
      <alignment horizontal="center" vertical="center"/>
    </xf>
    <xf numFmtId="0" fontId="24" fillId="0" borderId="3" xfId="1"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3" xfId="0" applyFont="1" applyFill="1" applyBorder="1" applyAlignment="1">
      <alignment vertical="center" wrapText="1"/>
    </xf>
    <xf numFmtId="0" fontId="4" fillId="0" borderId="3" xfId="0" applyFont="1" applyFill="1" applyBorder="1">
      <alignment vertical="center"/>
    </xf>
    <xf numFmtId="0" fontId="4" fillId="0" borderId="0" xfId="0" applyFont="1" applyAlignment="1">
      <alignment vertical="center" wrapText="1"/>
    </xf>
    <xf numFmtId="0" fontId="4" fillId="0" borderId="0" xfId="0" applyFont="1" applyAlignment="1">
      <alignment vertical="center"/>
    </xf>
    <xf numFmtId="0" fontId="24"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5" xfId="1" applyFont="1" applyBorder="1" applyAlignment="1">
      <alignment horizontal="center" vertical="center"/>
    </xf>
    <xf numFmtId="0" fontId="7" fillId="0" borderId="60" xfId="1" applyFont="1" applyBorder="1" applyAlignment="1">
      <alignment horizontal="center" vertical="center"/>
    </xf>
    <xf numFmtId="0" fontId="7" fillId="0" borderId="59" xfId="1" applyFont="1" applyBorder="1" applyAlignment="1">
      <alignment horizontal="center" vertical="center"/>
    </xf>
    <xf numFmtId="0" fontId="7" fillId="0" borderId="61"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6"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7" xfId="1" applyFont="1" applyBorder="1" applyAlignment="1">
      <alignment horizontal="center" vertical="center"/>
    </xf>
    <xf numFmtId="0" fontId="24" fillId="0" borderId="49" xfId="1" applyFont="1" applyBorder="1" applyAlignment="1">
      <alignment horizontal="center" vertical="center"/>
    </xf>
    <xf numFmtId="0" fontId="7" fillId="0" borderId="0" xfId="1" applyFont="1" applyBorder="1" applyAlignment="1">
      <alignment horizontal="center" vertical="center"/>
    </xf>
    <xf numFmtId="0" fontId="7" fillId="0" borderId="36" xfId="1" applyFont="1" applyBorder="1" applyAlignment="1">
      <alignment horizontal="center" vertical="center"/>
    </xf>
    <xf numFmtId="0" fontId="7" fillId="0" borderId="0" xfId="1" applyFont="1" applyAlignment="1">
      <alignment horizontal="center" vertical="center"/>
    </xf>
    <xf numFmtId="0" fontId="7" fillId="0" borderId="20"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4" fillId="0" borderId="48" xfId="4" applyFont="1" applyBorder="1" applyAlignment="1">
      <alignment horizontal="left" vertical="center" wrapText="1"/>
    </xf>
    <xf numFmtId="0" fontId="4" fillId="0" borderId="34" xfId="4" applyFont="1" applyBorder="1" applyAlignment="1">
      <alignment horizontal="left" vertical="center" wrapText="1"/>
    </xf>
    <xf numFmtId="0" fontId="4" fillId="0" borderId="35" xfId="4" applyFont="1" applyBorder="1" applyAlignment="1">
      <alignment horizontal="left" vertical="center" wrapText="1"/>
    </xf>
    <xf numFmtId="0" fontId="4" fillId="0" borderId="49" xfId="4" applyFont="1" applyBorder="1" applyAlignment="1">
      <alignment horizontal="left" vertical="center" wrapText="1"/>
    </xf>
    <xf numFmtId="0" fontId="4" fillId="0" borderId="0" xfId="4" applyFont="1" applyBorder="1" applyAlignment="1">
      <alignment horizontal="left" vertical="center" wrapText="1"/>
    </xf>
    <xf numFmtId="0" fontId="4" fillId="0" borderId="36" xfId="4" applyFont="1" applyBorder="1" applyAlignment="1">
      <alignment horizontal="left" vertical="center" wrapText="1"/>
    </xf>
    <xf numFmtId="0" fontId="4" fillId="0" borderId="20" xfId="4" applyFont="1" applyBorder="1" applyAlignment="1">
      <alignment horizontal="left" vertical="center" wrapText="1"/>
    </xf>
    <xf numFmtId="0" fontId="4" fillId="0" borderId="37" xfId="4" applyFont="1" applyBorder="1" applyAlignment="1">
      <alignment horizontal="left" vertical="center" wrapText="1"/>
    </xf>
    <xf numFmtId="0" fontId="4" fillId="0" borderId="38" xfId="4" applyFont="1" applyBorder="1" applyAlignment="1">
      <alignment horizontal="left" vertical="center" wrapText="1"/>
    </xf>
    <xf numFmtId="0" fontId="4" fillId="0" borderId="34" xfId="4" applyFont="1" applyBorder="1" applyAlignment="1">
      <alignment horizontal="left" vertical="center"/>
    </xf>
    <xf numFmtId="0" fontId="4" fillId="0" borderId="35" xfId="4" applyFont="1" applyBorder="1" applyAlignment="1">
      <alignment horizontal="left" vertical="center"/>
    </xf>
    <xf numFmtId="0" fontId="4" fillId="0" borderId="49" xfId="4" applyFont="1" applyBorder="1" applyAlignment="1">
      <alignment horizontal="left" vertical="center"/>
    </xf>
    <xf numFmtId="0" fontId="4" fillId="0" borderId="0" xfId="4" applyFont="1" applyAlignment="1">
      <alignment horizontal="left" vertical="center"/>
    </xf>
    <xf numFmtId="0" fontId="4" fillId="0" borderId="36" xfId="4" applyFont="1" applyBorder="1" applyAlignment="1">
      <alignment horizontal="left" vertical="center"/>
    </xf>
    <xf numFmtId="0" fontId="4" fillId="0" borderId="20" xfId="4" applyFont="1" applyBorder="1" applyAlignment="1">
      <alignment horizontal="left" vertical="center"/>
    </xf>
    <xf numFmtId="0" fontId="4" fillId="0" borderId="37" xfId="4" applyFont="1" applyBorder="1" applyAlignment="1">
      <alignment horizontal="left" vertical="center"/>
    </xf>
    <xf numFmtId="0" fontId="4" fillId="0" borderId="38" xfId="4" applyFont="1" applyBorder="1" applyAlignment="1">
      <alignment horizontal="left" vertical="center"/>
    </xf>
    <xf numFmtId="0" fontId="4" fillId="0" borderId="48"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49" xfId="0" applyFont="1" applyBorder="1" applyAlignment="1">
      <alignment horizontal="left" vertical="center" wrapText="1"/>
    </xf>
    <xf numFmtId="0" fontId="4" fillId="0" borderId="0" xfId="0" applyFont="1" applyBorder="1" applyAlignment="1">
      <alignment horizontal="left" vertical="center" wrapText="1"/>
    </xf>
    <xf numFmtId="0" fontId="4" fillId="0" borderId="36" xfId="0" applyFont="1" applyBorder="1" applyAlignment="1">
      <alignment horizontal="left" vertical="center" wrapText="1"/>
    </xf>
    <xf numFmtId="0" fontId="4" fillId="0" borderId="20"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24" fillId="0" borderId="39" xfId="1" applyFont="1" applyBorder="1" applyAlignment="1">
      <alignment horizontal="center" vertical="center" wrapText="1"/>
    </xf>
    <xf numFmtId="0" fontId="24" fillId="0" borderId="41" xfId="1" applyFont="1" applyBorder="1" applyAlignment="1">
      <alignment horizontal="center" vertical="center" wrapText="1"/>
    </xf>
    <xf numFmtId="0" fontId="45" fillId="0" borderId="34" xfId="2" applyFont="1" applyBorder="1" applyAlignment="1">
      <alignment horizontal="left" vertical="center" wrapText="1"/>
    </xf>
    <xf numFmtId="0" fontId="45" fillId="0" borderId="3" xfId="2" applyFont="1" applyBorder="1" applyAlignment="1">
      <alignment horizontal="left" vertical="center" wrapText="1"/>
    </xf>
    <xf numFmtId="0" fontId="45" fillId="13" borderId="3" xfId="2" applyFont="1" applyFill="1" applyBorder="1" applyAlignment="1">
      <alignment horizontal="center" vertical="center" wrapText="1"/>
    </xf>
    <xf numFmtId="0" fontId="45" fillId="0" borderId="3" xfId="2" applyFont="1" applyFill="1" applyBorder="1" applyAlignment="1">
      <alignment horizontal="left" vertical="center" wrapText="1"/>
    </xf>
    <xf numFmtId="0" fontId="45" fillId="0" borderId="48" xfId="2" applyFont="1" applyBorder="1" applyAlignment="1">
      <alignment horizontal="left" vertical="center" wrapText="1"/>
    </xf>
    <xf numFmtId="0" fontId="45" fillId="0" borderId="35" xfId="2" applyFont="1" applyBorder="1" applyAlignment="1">
      <alignment horizontal="left" vertical="center" wrapText="1"/>
    </xf>
    <xf numFmtId="0" fontId="45" fillId="0" borderId="49" xfId="2" applyFont="1" applyBorder="1" applyAlignment="1">
      <alignment horizontal="left" vertical="center" wrapText="1"/>
    </xf>
    <xf numFmtId="0" fontId="45" fillId="0" borderId="0" xfId="2" applyFont="1" applyBorder="1" applyAlignment="1">
      <alignment horizontal="left" vertical="center" wrapText="1"/>
    </xf>
    <xf numFmtId="0" fontId="45" fillId="0" borderId="36" xfId="2" applyFont="1" applyBorder="1" applyAlignment="1">
      <alignment horizontal="left" vertical="center" wrapText="1"/>
    </xf>
    <xf numFmtId="0" fontId="45" fillId="0" borderId="20" xfId="2" applyFont="1" applyBorder="1" applyAlignment="1">
      <alignment horizontal="left" vertical="center" wrapText="1"/>
    </xf>
    <xf numFmtId="0" fontId="45" fillId="0" borderId="37" xfId="2" applyFont="1" applyBorder="1" applyAlignment="1">
      <alignment horizontal="left" vertical="center" wrapText="1"/>
    </xf>
    <xf numFmtId="0" fontId="45" fillId="0" borderId="38" xfId="2" applyFont="1" applyBorder="1" applyAlignment="1">
      <alignment horizontal="left" vertical="center" wrapText="1"/>
    </xf>
    <xf numFmtId="0" fontId="45" fillId="7" borderId="73" xfId="0" applyFont="1" applyFill="1" applyBorder="1" applyAlignment="1">
      <alignment horizontal="left" vertical="center" wrapText="1"/>
    </xf>
    <xf numFmtId="0" fontId="45" fillId="7" borderId="58" xfId="0" applyFont="1" applyFill="1" applyBorder="1" applyAlignment="1">
      <alignment horizontal="left" vertical="center" wrapText="1"/>
    </xf>
    <xf numFmtId="0" fontId="0" fillId="0" borderId="10" xfId="0" applyFill="1" applyBorder="1" applyAlignment="1">
      <alignment horizontal="left" vertical="center"/>
    </xf>
    <xf numFmtId="0" fontId="0" fillId="0" borderId="52" xfId="0" applyFill="1" applyBorder="1" applyAlignment="1">
      <alignment horizontal="left" vertical="center"/>
    </xf>
    <xf numFmtId="0" fontId="0" fillId="15" borderId="10" xfId="0" applyFill="1" applyBorder="1" applyAlignment="1">
      <alignment horizontal="left" vertical="center"/>
    </xf>
    <xf numFmtId="0" fontId="0" fillId="15" borderId="52" xfId="0" applyFill="1" applyBorder="1" applyAlignment="1">
      <alignment horizontal="left" vertical="center"/>
    </xf>
    <xf numFmtId="0" fontId="16" fillId="7" borderId="0" xfId="0" applyFont="1" applyFill="1" applyBorder="1" applyAlignment="1">
      <alignment horizontal="left" vertical="center" wrapText="1"/>
    </xf>
    <xf numFmtId="0" fontId="0" fillId="15" borderId="48" xfId="0" applyFill="1" applyBorder="1" applyAlignment="1">
      <alignment horizontal="center" vertical="center"/>
    </xf>
    <xf numFmtId="0" fontId="0" fillId="15" borderId="35" xfId="0" applyFill="1" applyBorder="1" applyAlignment="1">
      <alignment horizontal="center" vertical="center"/>
    </xf>
    <xf numFmtId="0" fontId="0" fillId="15" borderId="20" xfId="0" applyFill="1" applyBorder="1" applyAlignment="1">
      <alignment horizontal="center" vertical="center"/>
    </xf>
    <xf numFmtId="0" fontId="0" fillId="15" borderId="38" xfId="0" applyFill="1" applyBorder="1" applyAlignment="1">
      <alignment horizontal="center" vertical="center"/>
    </xf>
    <xf numFmtId="9" fontId="5" fillId="15" borderId="81" xfId="2" applyNumberFormat="1" applyFont="1" applyFill="1" applyBorder="1" applyAlignment="1">
      <alignment horizontal="center" vertical="center" wrapText="1"/>
    </xf>
    <xf numFmtId="9" fontId="5" fillId="15" borderId="80" xfId="2" applyNumberFormat="1" applyFont="1" applyFill="1" applyBorder="1" applyAlignment="1">
      <alignment horizontal="center" vertical="center" wrapText="1"/>
    </xf>
    <xf numFmtId="9" fontId="21" fillId="15" borderId="18" xfId="2" applyNumberFormat="1" applyFont="1" applyFill="1" applyBorder="1" applyAlignment="1">
      <alignment horizontal="center" vertical="center" wrapText="1"/>
    </xf>
    <xf numFmtId="9" fontId="21" fillId="15" borderId="6" xfId="2" applyNumberFormat="1" applyFont="1" applyFill="1" applyBorder="1" applyAlignment="1">
      <alignment horizontal="center" vertical="center" wrapText="1"/>
    </xf>
    <xf numFmtId="9" fontId="21" fillId="15" borderId="83" xfId="2" applyNumberFormat="1" applyFont="1" applyFill="1" applyBorder="1" applyAlignment="1">
      <alignment horizontal="center" vertical="center" wrapText="1"/>
    </xf>
    <xf numFmtId="9" fontId="21" fillId="15" borderId="84" xfId="2" applyNumberFormat="1" applyFont="1" applyFill="1" applyBorder="1" applyAlignment="1">
      <alignment horizontal="center" vertical="center" wrapText="1"/>
    </xf>
    <xf numFmtId="0" fontId="16" fillId="0" borderId="18" xfId="2" applyFont="1" applyBorder="1" applyAlignment="1">
      <alignment horizontal="center" vertical="center" wrapText="1"/>
    </xf>
    <xf numFmtId="0" fontId="16" fillId="0" borderId="32"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48" xfId="2" applyFont="1" applyBorder="1" applyAlignment="1">
      <alignment horizontal="left" vertical="center" wrapText="1"/>
    </xf>
    <xf numFmtId="0" fontId="16" fillId="0" borderId="34" xfId="2" applyFont="1" applyBorder="1" applyAlignment="1">
      <alignment horizontal="left" vertical="center" wrapText="1"/>
    </xf>
    <xf numFmtId="0" fontId="16" fillId="0" borderId="35" xfId="2" applyFont="1" applyBorder="1" applyAlignment="1">
      <alignment horizontal="left" vertical="center" wrapText="1"/>
    </xf>
    <xf numFmtId="0" fontId="16" fillId="0" borderId="49" xfId="2" applyFont="1" applyBorder="1" applyAlignment="1">
      <alignment horizontal="left" vertical="center" wrapText="1"/>
    </xf>
    <xf numFmtId="0" fontId="16" fillId="0" borderId="0" xfId="2" applyFont="1" applyBorder="1" applyAlignment="1">
      <alignment horizontal="left" vertical="center" wrapText="1"/>
    </xf>
    <xf numFmtId="0" fontId="16" fillId="0" borderId="36" xfId="2" applyFont="1" applyBorder="1" applyAlignment="1">
      <alignment horizontal="left" vertical="center" wrapText="1"/>
    </xf>
    <xf numFmtId="0" fontId="16" fillId="0" borderId="20" xfId="2" applyFont="1" applyBorder="1" applyAlignment="1">
      <alignment horizontal="left" vertical="center" wrapText="1"/>
    </xf>
    <xf numFmtId="0" fontId="16" fillId="0" borderId="37" xfId="2" applyFont="1" applyBorder="1" applyAlignment="1">
      <alignment horizontal="left" vertical="center" wrapText="1"/>
    </xf>
    <xf numFmtId="0" fontId="16" fillId="0" borderId="38" xfId="2" applyFont="1" applyBorder="1" applyAlignment="1">
      <alignment horizontal="left" vertical="center" wrapText="1"/>
    </xf>
    <xf numFmtId="0" fontId="16" fillId="0" borderId="34" xfId="2" applyFont="1" applyBorder="1" applyAlignment="1">
      <alignment horizontal="left" vertical="center"/>
    </xf>
    <xf numFmtId="0" fontId="16" fillId="0" borderId="35" xfId="2" applyFont="1" applyBorder="1" applyAlignment="1">
      <alignment horizontal="left" vertical="center"/>
    </xf>
    <xf numFmtId="0" fontId="16" fillId="0" borderId="20" xfId="2" applyFont="1" applyBorder="1" applyAlignment="1">
      <alignment horizontal="left" vertical="center"/>
    </xf>
    <xf numFmtId="0" fontId="16" fillId="0" borderId="37" xfId="2" applyFont="1" applyBorder="1" applyAlignment="1">
      <alignment horizontal="left" vertical="center"/>
    </xf>
    <xf numFmtId="0" fontId="16" fillId="0" borderId="38" xfId="2" applyFont="1" applyBorder="1" applyAlignment="1">
      <alignment horizontal="left" vertical="center"/>
    </xf>
    <xf numFmtId="0" fontId="45" fillId="7" borderId="0" xfId="0" applyNumberFormat="1" applyFont="1" applyFill="1" applyBorder="1" applyAlignment="1">
      <alignment horizontal="center" vertical="top"/>
    </xf>
    <xf numFmtId="38" fontId="0" fillId="0" borderId="18" xfId="5" applyFont="1" applyFill="1" applyBorder="1" applyAlignment="1">
      <alignment horizontal="right" vertical="center"/>
    </xf>
    <xf numFmtId="38" fontId="0" fillId="0" borderId="32" xfId="5" applyFont="1" applyFill="1" applyBorder="1" applyAlignment="1">
      <alignment horizontal="right" vertical="center"/>
    </xf>
    <xf numFmtId="38" fontId="0" fillId="0" borderId="6" xfId="5" applyFont="1" applyFill="1" applyBorder="1" applyAlignment="1">
      <alignment horizontal="right" vertical="center"/>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20" xfId="2" applyFont="1" applyBorder="1" applyAlignment="1">
      <alignment horizontal="center" vertical="center" wrapText="1"/>
    </xf>
    <xf numFmtId="0" fontId="0" fillId="0" borderId="48" xfId="0" applyFill="1" applyBorder="1" applyAlignment="1" applyProtection="1">
      <alignment horizontal="left" vertical="center"/>
    </xf>
    <xf numFmtId="0" fontId="0" fillId="0" borderId="35" xfId="0" applyFill="1" applyBorder="1" applyAlignment="1" applyProtection="1">
      <alignment horizontal="left" vertical="center"/>
    </xf>
    <xf numFmtId="0" fontId="0" fillId="0" borderId="49" xfId="0" applyFill="1" applyBorder="1" applyAlignment="1" applyProtection="1">
      <alignment horizontal="left" vertical="center"/>
    </xf>
    <xf numFmtId="0" fontId="0" fillId="0" borderId="36" xfId="0" applyFill="1" applyBorder="1" applyAlignment="1" applyProtection="1">
      <alignment horizontal="left" vertical="center"/>
    </xf>
    <xf numFmtId="0" fontId="0" fillId="0" borderId="20" xfId="0" applyFill="1" applyBorder="1" applyAlignment="1" applyProtection="1">
      <alignment horizontal="left" vertical="center"/>
    </xf>
    <xf numFmtId="0" fontId="0" fillId="0" borderId="38" xfId="0" applyFill="1" applyBorder="1" applyAlignment="1" applyProtection="1">
      <alignment horizontal="left" vertical="center"/>
    </xf>
    <xf numFmtId="38" fontId="0" fillId="0" borderId="18" xfId="5" applyFont="1" applyFill="1" applyBorder="1" applyAlignment="1" applyProtection="1">
      <alignment horizontal="right" vertical="center"/>
    </xf>
    <xf numFmtId="38" fontId="0" fillId="0" borderId="32" xfId="5" applyFont="1" applyFill="1" applyBorder="1" applyAlignment="1" applyProtection="1">
      <alignment horizontal="right" vertical="center"/>
    </xf>
    <xf numFmtId="38" fontId="0" fillId="0" borderId="6" xfId="5" applyFont="1" applyFill="1" applyBorder="1" applyAlignment="1" applyProtection="1">
      <alignment horizontal="right" vertical="center"/>
    </xf>
    <xf numFmtId="0" fontId="16" fillId="13" borderId="3" xfId="2" applyFont="1" applyFill="1" applyBorder="1" applyAlignment="1">
      <alignment horizontal="center" vertical="center"/>
    </xf>
    <xf numFmtId="0" fontId="41" fillId="11" borderId="0" xfId="0" applyFont="1" applyFill="1" applyAlignment="1">
      <alignment vertical="center" wrapText="1"/>
    </xf>
    <xf numFmtId="0" fontId="45" fillId="11" borderId="0" xfId="0" applyFont="1" applyFill="1" applyBorder="1" applyAlignment="1">
      <alignment vertical="center" wrapText="1"/>
    </xf>
    <xf numFmtId="0" fontId="41" fillId="11" borderId="0" xfId="0" applyFont="1" applyFill="1" applyAlignment="1">
      <alignment horizontal="left" vertical="top"/>
    </xf>
    <xf numFmtId="0" fontId="0" fillId="8" borderId="10" xfId="0" applyFill="1" applyBorder="1" applyAlignment="1">
      <alignment horizontal="left" vertical="center"/>
    </xf>
    <xf numFmtId="0" fontId="0" fillId="8" borderId="52" xfId="0" applyFill="1" applyBorder="1" applyAlignment="1">
      <alignment horizontal="left" vertical="center"/>
    </xf>
    <xf numFmtId="0" fontId="0" fillId="0" borderId="48" xfId="0" applyFill="1" applyBorder="1" applyAlignment="1">
      <alignment horizontal="left" vertical="center"/>
    </xf>
    <xf numFmtId="0" fontId="0" fillId="0" borderId="35" xfId="0" applyFill="1" applyBorder="1" applyAlignment="1">
      <alignment horizontal="left" vertical="center"/>
    </xf>
    <xf numFmtId="0" fontId="0" fillId="0" borderId="49" xfId="0" applyFill="1" applyBorder="1" applyAlignment="1">
      <alignment horizontal="left" vertical="center"/>
    </xf>
    <xf numFmtId="0" fontId="0" fillId="0" borderId="36" xfId="0" applyFill="1" applyBorder="1" applyAlignment="1">
      <alignment horizontal="left" vertical="center"/>
    </xf>
    <xf numFmtId="0" fontId="0" fillId="0" borderId="20" xfId="0" applyFill="1" applyBorder="1" applyAlignment="1">
      <alignment horizontal="left" vertical="center"/>
    </xf>
    <xf numFmtId="0" fontId="0" fillId="0" borderId="38" xfId="0" applyFill="1" applyBorder="1" applyAlignment="1">
      <alignment horizontal="left" vertical="center"/>
    </xf>
    <xf numFmtId="177" fontId="0" fillId="17" borderId="56" xfId="0" applyNumberFormat="1" applyFill="1" applyBorder="1" applyAlignment="1">
      <alignment horizontal="left" vertical="center"/>
    </xf>
    <xf numFmtId="177" fontId="0" fillId="17" borderId="58" xfId="0" applyNumberFormat="1" applyFill="1" applyBorder="1" applyAlignment="1">
      <alignment horizontal="left" vertical="center"/>
    </xf>
    <xf numFmtId="177" fontId="0" fillId="17" borderId="57" xfId="0" applyNumberFormat="1" applyFill="1" applyBorder="1" applyAlignment="1">
      <alignment horizontal="left" vertical="center"/>
    </xf>
    <xf numFmtId="0" fontId="0" fillId="8" borderId="10" xfId="0" applyFill="1" applyBorder="1" applyAlignment="1">
      <alignment horizontal="center" vertical="center"/>
    </xf>
    <xf numFmtId="0" fontId="0" fillId="8" borderId="52" xfId="0" applyFill="1" applyBorder="1" applyAlignment="1">
      <alignment horizontal="center" vertical="center"/>
    </xf>
    <xf numFmtId="0" fontId="0" fillId="0" borderId="10" xfId="0" applyFill="1" applyBorder="1" applyAlignment="1" applyProtection="1">
      <alignment horizontal="left" vertical="center"/>
    </xf>
    <xf numFmtId="0" fontId="0" fillId="0" borderId="52" xfId="0" applyFill="1" applyBorder="1" applyAlignment="1" applyProtection="1">
      <alignment horizontal="left" vertical="center"/>
    </xf>
    <xf numFmtId="0" fontId="4" fillId="0" borderId="62" xfId="2" applyFont="1" applyBorder="1" applyAlignment="1">
      <alignment vertical="center" wrapText="1"/>
    </xf>
    <xf numFmtId="0" fontId="4" fillId="0" borderId="0" xfId="2" applyFont="1" applyBorder="1" applyAlignment="1">
      <alignment vertical="center" wrapText="1"/>
    </xf>
    <xf numFmtId="0" fontId="4" fillId="0" borderId="64" xfId="2" applyFont="1" applyBorder="1" applyAlignment="1">
      <alignment vertical="center" wrapText="1"/>
    </xf>
    <xf numFmtId="176" fontId="4" fillId="17" borderId="56" xfId="2" applyNumberFormat="1" applyFont="1" applyFill="1" applyBorder="1" applyAlignment="1" applyProtection="1">
      <alignment vertical="center"/>
      <protection locked="0"/>
    </xf>
    <xf numFmtId="176" fontId="4" fillId="17" borderId="57" xfId="2" applyNumberFormat="1" applyFont="1" applyFill="1" applyBorder="1" applyAlignment="1" applyProtection="1">
      <alignment vertical="center"/>
      <protection locked="0"/>
    </xf>
    <xf numFmtId="9" fontId="4" fillId="8" borderId="10" xfId="2" applyNumberFormat="1" applyFont="1" applyFill="1" applyBorder="1" applyAlignment="1">
      <alignment horizontal="center" vertical="center"/>
    </xf>
    <xf numFmtId="9" fontId="4" fillId="8" borderId="52" xfId="2" applyNumberFormat="1" applyFont="1" applyFill="1" applyBorder="1" applyAlignment="1">
      <alignment horizontal="center" vertical="center"/>
    </xf>
    <xf numFmtId="0" fontId="22" fillId="0" borderId="62" xfId="2" applyFont="1" applyBorder="1" applyAlignment="1">
      <alignment vertical="center" wrapText="1"/>
    </xf>
    <xf numFmtId="0" fontId="22" fillId="0" borderId="64" xfId="2" applyFont="1" applyBorder="1" applyAlignment="1">
      <alignment vertical="center" wrapText="1"/>
    </xf>
    <xf numFmtId="9" fontId="4" fillId="9" borderId="3" xfId="2" applyNumberFormat="1" applyFont="1" applyFill="1" applyBorder="1" applyAlignment="1">
      <alignment horizontal="center" vertical="center"/>
    </xf>
    <xf numFmtId="0" fontId="8" fillId="0" borderId="37" xfId="2" applyFont="1" applyBorder="1" applyAlignment="1">
      <alignment vertical="center" wrapText="1"/>
    </xf>
    <xf numFmtId="0" fontId="32" fillId="0" borderId="65" xfId="0" applyFont="1" applyBorder="1" applyAlignment="1">
      <alignment vertical="center" wrapText="1"/>
    </xf>
    <xf numFmtId="0" fontId="32" fillId="0" borderId="0" xfId="0" applyFont="1" applyBorder="1" applyAlignment="1">
      <alignment vertical="center" wrapText="1"/>
    </xf>
    <xf numFmtId="9" fontId="4" fillId="9" borderId="10" xfId="2" applyNumberFormat="1" applyFont="1" applyFill="1" applyBorder="1" applyAlignment="1">
      <alignment horizontal="center" vertical="center" wrapText="1"/>
    </xf>
    <xf numFmtId="9" fontId="4" fillId="9" borderId="54" xfId="2" applyNumberFormat="1" applyFont="1" applyFill="1" applyBorder="1" applyAlignment="1">
      <alignment horizontal="center" vertical="center" wrapText="1"/>
    </xf>
    <xf numFmtId="9" fontId="4" fillId="9" borderId="52" xfId="2" applyNumberFormat="1" applyFont="1" applyFill="1" applyBorder="1" applyAlignment="1">
      <alignment horizontal="center" vertical="center" wrapText="1"/>
    </xf>
    <xf numFmtId="0" fontId="20" fillId="0" borderId="34" xfId="2" applyFont="1" applyBorder="1" applyAlignment="1">
      <alignment vertical="center" wrapText="1"/>
    </xf>
    <xf numFmtId="0" fontId="20" fillId="0" borderId="0" xfId="2" applyFont="1" applyBorder="1" applyAlignment="1">
      <alignment vertical="center" wrapText="1"/>
    </xf>
    <xf numFmtId="0" fontId="4" fillId="9" borderId="18" xfId="2" applyFont="1" applyFill="1" applyBorder="1" applyAlignment="1">
      <alignment horizontal="center" vertical="center"/>
    </xf>
    <xf numFmtId="0" fontId="4" fillId="9" borderId="6" xfId="2" applyFont="1" applyFill="1" applyBorder="1" applyAlignment="1">
      <alignment horizontal="center" vertical="center"/>
    </xf>
    <xf numFmtId="0" fontId="4" fillId="8" borderId="18" xfId="2" applyFont="1" applyFill="1" applyBorder="1" applyAlignment="1">
      <alignment horizontal="center" vertical="center"/>
    </xf>
    <xf numFmtId="0" fontId="4" fillId="8" borderId="6" xfId="2" applyFont="1" applyFill="1" applyBorder="1" applyAlignment="1">
      <alignment horizontal="center" vertical="center"/>
    </xf>
    <xf numFmtId="0" fontId="4" fillId="0" borderId="32" xfId="2" applyFont="1" applyBorder="1" applyAlignment="1">
      <alignment horizontal="center"/>
    </xf>
    <xf numFmtId="0" fontId="4" fillId="8" borderId="3" xfId="2" applyFont="1" applyFill="1" applyBorder="1" applyAlignment="1">
      <alignment horizontal="center" vertical="center"/>
    </xf>
    <xf numFmtId="177" fontId="4" fillId="9" borderId="18" xfId="2" applyNumberFormat="1" applyFont="1" applyFill="1" applyBorder="1" applyAlignment="1">
      <alignment horizontal="center" vertical="center" shrinkToFit="1"/>
    </xf>
    <xf numFmtId="177" fontId="4" fillId="9" borderId="25" xfId="2" applyNumberFormat="1" applyFont="1" applyFill="1" applyBorder="1" applyAlignment="1">
      <alignment horizontal="center" vertical="center" shrinkToFit="1"/>
    </xf>
    <xf numFmtId="0" fontId="5" fillId="5" borderId="48" xfId="2" applyFont="1" applyFill="1" applyBorder="1" applyAlignment="1">
      <alignment horizontal="center" vertical="center"/>
    </xf>
    <xf numFmtId="0" fontId="5" fillId="5" borderId="34" xfId="2" applyFont="1" applyFill="1" applyBorder="1" applyAlignment="1">
      <alignment horizontal="center" vertical="center"/>
    </xf>
    <xf numFmtId="0" fontId="5" fillId="5" borderId="49" xfId="2" applyFont="1" applyFill="1" applyBorder="1" applyAlignment="1">
      <alignment horizontal="center" vertical="center"/>
    </xf>
    <xf numFmtId="0" fontId="5" fillId="5" borderId="0" xfId="2" applyFont="1" applyFill="1" applyBorder="1" applyAlignment="1">
      <alignment horizontal="center" vertical="center"/>
    </xf>
    <xf numFmtId="0" fontId="5" fillId="5" borderId="0" xfId="2" applyFont="1" applyFill="1" applyAlignment="1">
      <alignment horizontal="center" vertical="center"/>
    </xf>
    <xf numFmtId="0" fontId="14" fillId="5" borderId="49" xfId="2" applyFill="1" applyBorder="1" applyAlignment="1">
      <alignment horizontal="center"/>
    </xf>
    <xf numFmtId="0" fontId="14" fillId="5" borderId="0" xfId="2" applyFill="1" applyAlignment="1">
      <alignment horizontal="center"/>
    </xf>
    <xf numFmtId="0" fontId="8" fillId="0" borderId="62" xfId="2" applyFont="1" applyBorder="1" applyAlignment="1">
      <alignment vertical="center" wrapText="1"/>
    </xf>
    <xf numFmtId="0" fontId="8" fillId="0" borderId="0" xfId="2" applyFont="1" applyBorder="1" applyAlignment="1">
      <alignment vertical="center" wrapText="1"/>
    </xf>
    <xf numFmtId="0" fontId="8" fillId="0" borderId="64" xfId="2" applyFont="1" applyBorder="1" applyAlignment="1">
      <alignment vertical="center" wrapText="1"/>
    </xf>
    <xf numFmtId="176" fontId="22" fillId="0" borderId="65" xfId="2" applyNumberFormat="1" applyFont="1" applyFill="1" applyBorder="1" applyAlignment="1" applyProtection="1">
      <alignment vertical="center" wrapText="1"/>
    </xf>
    <xf numFmtId="176" fontId="22" fillId="0" borderId="0" xfId="2" applyNumberFormat="1" applyFont="1" applyFill="1" applyBorder="1" applyAlignment="1" applyProtection="1">
      <alignment vertical="center" wrapText="1"/>
    </xf>
    <xf numFmtId="0" fontId="14" fillId="5" borderId="34" xfId="2" applyFill="1" applyBorder="1" applyAlignment="1">
      <alignment horizontal="center" vertical="center"/>
    </xf>
    <xf numFmtId="0" fontId="4" fillId="0" borderId="62" xfId="2" applyFont="1" applyBorder="1" applyAlignment="1">
      <alignment vertical="top" wrapText="1"/>
    </xf>
    <xf numFmtId="0" fontId="4" fillId="0" borderId="0" xfId="2" applyFont="1" applyBorder="1" applyAlignment="1">
      <alignment vertical="top" wrapText="1"/>
    </xf>
    <xf numFmtId="0" fontId="4" fillId="0" borderId="64" xfId="2" applyFont="1" applyBorder="1" applyAlignment="1">
      <alignment vertical="top" wrapText="1"/>
    </xf>
    <xf numFmtId="177" fontId="4" fillId="9" borderId="48" xfId="2" applyNumberFormat="1" applyFont="1" applyFill="1" applyBorder="1" applyAlignment="1">
      <alignment horizontal="center" vertical="center" shrinkToFit="1"/>
    </xf>
    <xf numFmtId="177" fontId="4" fillId="9" borderId="35" xfId="2" applyNumberFormat="1" applyFont="1" applyFill="1" applyBorder="1" applyAlignment="1">
      <alignment horizontal="center" vertical="center" shrinkToFit="1"/>
    </xf>
    <xf numFmtId="177" fontId="4" fillId="9" borderId="26" xfId="2" applyNumberFormat="1" applyFont="1" applyFill="1" applyBorder="1" applyAlignment="1">
      <alignment horizontal="center" vertical="center" shrinkToFit="1"/>
    </xf>
    <xf numFmtId="177" fontId="4" fillId="9" borderId="24" xfId="2" applyNumberFormat="1" applyFont="1" applyFill="1" applyBorder="1" applyAlignment="1">
      <alignment horizontal="center" vertical="center" shrinkToFit="1"/>
    </xf>
    <xf numFmtId="0" fontId="4" fillId="17" borderId="56" xfId="2" applyFont="1" applyFill="1" applyBorder="1" applyAlignment="1" applyProtection="1">
      <alignment vertical="center"/>
      <protection locked="0"/>
    </xf>
    <xf numFmtId="0" fontId="4" fillId="17" borderId="58" xfId="2" applyFont="1" applyFill="1" applyBorder="1" applyAlignment="1" applyProtection="1">
      <alignment vertical="center"/>
      <protection locked="0"/>
    </xf>
    <xf numFmtId="0" fontId="4" fillId="17" borderId="56" xfId="2" applyFont="1" applyFill="1" applyBorder="1" applyAlignment="1" applyProtection="1">
      <alignment vertical="center" wrapText="1"/>
      <protection locked="0"/>
    </xf>
    <xf numFmtId="0" fontId="4" fillId="17" borderId="58" xfId="2" applyFont="1" applyFill="1" applyBorder="1" applyAlignment="1" applyProtection="1">
      <alignment vertical="center" wrapText="1"/>
      <protection locked="0"/>
    </xf>
    <xf numFmtId="0" fontId="8" fillId="4" borderId="10"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1"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1"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1" xfId="0" applyFont="1" applyBorder="1" applyAlignment="1">
      <alignment horizontal="left"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vertical="center" wrapText="1"/>
    </xf>
    <xf numFmtId="0" fontId="4" fillId="0" borderId="19" xfId="0" applyFont="1" applyBorder="1" applyAlignment="1">
      <alignment horizontal="justify" vertical="center" wrapText="1"/>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11" xfId="0" applyFont="1" applyFill="1" applyBorder="1" applyAlignment="1">
      <alignment vertical="center" wrapText="1"/>
    </xf>
    <xf numFmtId="0" fontId="8" fillId="0" borderId="1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33"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vertical="center" wrapText="1"/>
    </xf>
    <xf numFmtId="0" fontId="4" fillId="0" borderId="19" xfId="0" applyFont="1" applyBorder="1" applyAlignment="1">
      <alignment vertical="center" wrapText="1"/>
    </xf>
    <xf numFmtId="0" fontId="4" fillId="0" borderId="33" xfId="0" applyFont="1" applyBorder="1" applyAlignment="1">
      <alignmen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33" xfId="0" applyFont="1" applyFill="1" applyBorder="1" applyAlignment="1">
      <alignment vertical="center" wrapText="1"/>
    </xf>
    <xf numFmtId="0" fontId="4" fillId="0" borderId="1" xfId="0" applyFont="1" applyFill="1" applyBorder="1" applyAlignment="1">
      <alignment vertical="center" wrapText="1"/>
    </xf>
  </cellXfs>
  <cellStyles count="6">
    <cellStyle name="ハイパーリンク" xfId="1" builtinId="8"/>
    <cellStyle name="ハイパーリンク 2" xfId="3" xr:uid="{723FE7BB-A60E-4E3C-85DA-CEF8EBE97A86}"/>
    <cellStyle name="桁区切り" xfId="5" builtinId="6"/>
    <cellStyle name="標準" xfId="0" builtinId="0"/>
    <cellStyle name="標準 2" xfId="2" xr:uid="{B3C1948E-DC83-42C6-BAAB-726B7B78E0DC}"/>
    <cellStyle name="標準 3" xfId="4" xr:uid="{312EA781-AA42-4124-8A6B-8ED0C8917727}"/>
  </cellStyles>
  <dxfs count="4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color theme="1"/>
      </font>
    </dxf>
    <dxf>
      <font>
        <b/>
        <i val="0"/>
        <color rgb="FFFF0000"/>
      </font>
    </dxf>
    <dxf>
      <fill>
        <patternFill>
          <bgColor theme="0" tint="-0.499984740745262"/>
        </patternFill>
      </fill>
    </dxf>
    <dxf>
      <fill>
        <patternFill>
          <bgColor theme="1" tint="0.499984740745262"/>
        </patternFill>
      </fill>
    </dxf>
    <dxf>
      <fill>
        <patternFill>
          <bgColor theme="0" tint="-0.499984740745262"/>
        </patternFill>
      </fill>
    </dxf>
    <dxf>
      <font>
        <b/>
        <i val="0"/>
        <color rgb="FFFF0000"/>
      </font>
    </dxf>
    <dxf>
      <font>
        <b/>
        <i val="0"/>
        <color rgb="FFFF0000"/>
      </font>
    </dxf>
    <dxf>
      <fill>
        <patternFill>
          <bgColor theme="0" tint="-0.499984740745262"/>
        </patternFill>
      </fill>
    </dxf>
    <dxf>
      <fill>
        <patternFill>
          <bgColor theme="0" tint="-0.499984740745262"/>
        </patternFill>
      </fill>
    </dxf>
    <dxf>
      <font>
        <b/>
        <i val="0"/>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C1:BQ43"/>
  <sheetViews>
    <sheetView showGridLines="0" tabSelected="1" view="pageBreakPreview" zoomScale="80" zoomScaleNormal="80" zoomScaleSheetLayoutView="80" workbookViewId="0">
      <selection activeCell="F2" sqref="F2:BC2"/>
    </sheetView>
  </sheetViews>
  <sheetFormatPr defaultRowHeight="14.25"/>
  <cols>
    <col min="1" max="60" width="2.625" style="1" customWidth="1"/>
    <col min="61" max="16384" width="9" style="1"/>
  </cols>
  <sheetData>
    <row r="1" spans="3:61" ht="15" customHeight="1"/>
    <row r="2" spans="3:61" ht="15" customHeight="1">
      <c r="F2" s="511" t="s">
        <v>421</v>
      </c>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c r="AV2" s="511"/>
      <c r="AW2" s="511"/>
      <c r="AX2" s="511"/>
      <c r="AY2" s="511"/>
      <c r="AZ2" s="511"/>
      <c r="BA2" s="511"/>
      <c r="BB2" s="511"/>
      <c r="BC2" s="511"/>
    </row>
    <row r="3" spans="3:61" ht="15" customHeight="1">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3:61" ht="15" customHeight="1">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F4" s="3" t="s">
        <v>183</v>
      </c>
    </row>
    <row r="5" spans="3:61" ht="15" customHeight="1"/>
    <row r="6" spans="3:61" s="2" customFormat="1" ht="15" customHeight="1">
      <c r="C6" s="2">
        <v>1</v>
      </c>
      <c r="D6" s="2" t="s">
        <v>181</v>
      </c>
      <c r="E6" s="2" t="s">
        <v>422</v>
      </c>
    </row>
    <row r="7" spans="3:61" ht="15" customHeight="1">
      <c r="BI7" s="395"/>
    </row>
    <row r="8" spans="3:61" ht="15" customHeight="1">
      <c r="G8" s="510" t="s">
        <v>182</v>
      </c>
      <c r="H8" s="510"/>
      <c r="I8" s="510"/>
      <c r="J8" s="510"/>
      <c r="K8" s="510"/>
      <c r="L8" s="510"/>
      <c r="M8" s="510"/>
      <c r="N8" s="510"/>
      <c r="O8" s="510"/>
      <c r="P8" s="510"/>
      <c r="Q8" s="510"/>
      <c r="R8" s="510"/>
      <c r="S8" s="510"/>
      <c r="T8" s="510" t="s">
        <v>150</v>
      </c>
      <c r="U8" s="510"/>
      <c r="V8" s="510"/>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0"/>
      <c r="AY8" s="510"/>
      <c r="AZ8" s="510"/>
      <c r="BA8" s="510"/>
      <c r="BB8" s="510"/>
      <c r="BC8" s="510"/>
      <c r="BD8" s="510"/>
      <c r="BE8" s="510"/>
    </row>
    <row r="9" spans="3:61" ht="15" customHeight="1">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0"/>
      <c r="BD9" s="510"/>
      <c r="BE9" s="510"/>
    </row>
    <row r="10" spans="3:61" ht="15" customHeight="1">
      <c r="G10" s="512" t="s">
        <v>395</v>
      </c>
      <c r="H10" s="512"/>
      <c r="I10" s="512"/>
      <c r="J10" s="512"/>
      <c r="K10" s="512"/>
      <c r="L10" s="512"/>
      <c r="M10" s="512"/>
      <c r="N10" s="512"/>
      <c r="O10" s="512"/>
      <c r="P10" s="512"/>
      <c r="Q10" s="512"/>
      <c r="R10" s="512"/>
      <c r="S10" s="512"/>
      <c r="T10" s="513" t="s">
        <v>423</v>
      </c>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row>
    <row r="11" spans="3:61" ht="15" customHeight="1">
      <c r="G11" s="512"/>
      <c r="H11" s="512"/>
      <c r="I11" s="512"/>
      <c r="J11" s="512"/>
      <c r="K11" s="512"/>
      <c r="L11" s="512"/>
      <c r="M11" s="512"/>
      <c r="N11" s="512"/>
      <c r="O11" s="512"/>
      <c r="P11" s="512"/>
      <c r="Q11" s="512"/>
      <c r="R11" s="512"/>
      <c r="S11" s="512"/>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c r="AW11" s="514"/>
      <c r="AX11" s="514"/>
      <c r="AY11" s="514"/>
      <c r="AZ11" s="514"/>
      <c r="BA11" s="514"/>
      <c r="BB11" s="514"/>
      <c r="BC11" s="514"/>
      <c r="BD11" s="514"/>
      <c r="BE11" s="514"/>
    </row>
    <row r="12" spans="3:61" ht="15" customHeight="1">
      <c r="G12" s="512"/>
      <c r="H12" s="512"/>
      <c r="I12" s="512"/>
      <c r="J12" s="512"/>
      <c r="K12" s="512"/>
      <c r="L12" s="512"/>
      <c r="M12" s="512"/>
      <c r="N12" s="512"/>
      <c r="O12" s="512"/>
      <c r="P12" s="512"/>
      <c r="Q12" s="512"/>
      <c r="R12" s="512"/>
      <c r="S12" s="512"/>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c r="BE12" s="514"/>
    </row>
    <row r="13" spans="3:61" ht="15" customHeight="1">
      <c r="G13" s="512"/>
      <c r="H13" s="512"/>
      <c r="I13" s="512"/>
      <c r="J13" s="512"/>
      <c r="K13" s="512"/>
      <c r="L13" s="512"/>
      <c r="M13" s="512"/>
      <c r="N13" s="512"/>
      <c r="O13" s="512"/>
      <c r="P13" s="512"/>
      <c r="Q13" s="512"/>
      <c r="R13" s="512"/>
      <c r="S13" s="512"/>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4"/>
      <c r="AZ13" s="514"/>
      <c r="BA13" s="514"/>
      <c r="BB13" s="514"/>
      <c r="BC13" s="514"/>
      <c r="BD13" s="514"/>
      <c r="BE13" s="514"/>
    </row>
    <row r="14" spans="3:61" ht="15" customHeight="1">
      <c r="G14" s="519" t="s">
        <v>396</v>
      </c>
      <c r="H14" s="520"/>
      <c r="I14" s="520"/>
      <c r="J14" s="520"/>
      <c r="K14" s="520"/>
      <c r="L14" s="520"/>
      <c r="M14" s="520"/>
      <c r="N14" s="520"/>
      <c r="O14" s="520"/>
      <c r="P14" s="520"/>
      <c r="Q14" s="520"/>
      <c r="R14" s="520"/>
      <c r="S14" s="521"/>
      <c r="T14" s="538" t="s">
        <v>425</v>
      </c>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39"/>
      <c r="AY14" s="539"/>
      <c r="AZ14" s="539"/>
      <c r="BA14" s="539"/>
      <c r="BB14" s="539"/>
      <c r="BC14" s="539"/>
      <c r="BD14" s="539"/>
      <c r="BE14" s="540"/>
    </row>
    <row r="15" spans="3:61" ht="15" customHeight="1">
      <c r="G15" s="522"/>
      <c r="H15" s="523"/>
      <c r="I15" s="523"/>
      <c r="J15" s="523"/>
      <c r="K15" s="523"/>
      <c r="L15" s="523"/>
      <c r="M15" s="523"/>
      <c r="N15" s="523"/>
      <c r="O15" s="523"/>
      <c r="P15" s="523"/>
      <c r="Q15" s="523"/>
      <c r="R15" s="523"/>
      <c r="S15" s="524"/>
      <c r="T15" s="541"/>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542"/>
      <c r="AV15" s="542"/>
      <c r="AW15" s="542"/>
      <c r="AX15" s="542"/>
      <c r="AY15" s="542"/>
      <c r="AZ15" s="542"/>
      <c r="BA15" s="542"/>
      <c r="BB15" s="542"/>
      <c r="BC15" s="542"/>
      <c r="BD15" s="542"/>
      <c r="BE15" s="543"/>
    </row>
    <row r="16" spans="3:61" ht="15" customHeight="1">
      <c r="G16" s="525"/>
      <c r="H16" s="526"/>
      <c r="I16" s="526"/>
      <c r="J16" s="526"/>
      <c r="K16" s="526"/>
      <c r="L16" s="526"/>
      <c r="M16" s="526"/>
      <c r="N16" s="526"/>
      <c r="O16" s="526"/>
      <c r="P16" s="526"/>
      <c r="Q16" s="526"/>
      <c r="R16" s="526"/>
      <c r="S16" s="527"/>
      <c r="T16" s="541"/>
      <c r="U16" s="542"/>
      <c r="V16" s="542"/>
      <c r="W16" s="542"/>
      <c r="X16" s="542"/>
      <c r="Y16" s="542"/>
      <c r="Z16" s="542"/>
      <c r="AA16" s="542"/>
      <c r="AB16" s="542"/>
      <c r="AC16" s="542"/>
      <c r="AD16" s="542"/>
      <c r="AE16" s="542"/>
      <c r="AF16" s="542"/>
      <c r="AG16" s="542"/>
      <c r="AH16" s="542"/>
      <c r="AI16" s="542"/>
      <c r="AJ16" s="542"/>
      <c r="AK16" s="542"/>
      <c r="AL16" s="542"/>
      <c r="AM16" s="542"/>
      <c r="AN16" s="542"/>
      <c r="AO16" s="542"/>
      <c r="AP16" s="542"/>
      <c r="AQ16" s="542"/>
      <c r="AR16" s="542"/>
      <c r="AS16" s="542"/>
      <c r="AT16" s="542"/>
      <c r="AU16" s="542"/>
      <c r="AV16" s="542"/>
      <c r="AW16" s="542"/>
      <c r="AX16" s="542"/>
      <c r="AY16" s="542"/>
      <c r="AZ16" s="542"/>
      <c r="BA16" s="542"/>
      <c r="BB16" s="542"/>
      <c r="BC16" s="542"/>
      <c r="BD16" s="542"/>
      <c r="BE16" s="543"/>
    </row>
    <row r="17" spans="7:69" ht="15" customHeight="1">
      <c r="G17" s="528"/>
      <c r="H17" s="529"/>
      <c r="I17" s="529"/>
      <c r="J17" s="529"/>
      <c r="K17" s="529"/>
      <c r="L17" s="529"/>
      <c r="M17" s="529"/>
      <c r="N17" s="529"/>
      <c r="O17" s="529"/>
      <c r="P17" s="529"/>
      <c r="Q17" s="529"/>
      <c r="R17" s="529"/>
      <c r="S17" s="530"/>
      <c r="T17" s="544"/>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6"/>
    </row>
    <row r="18" spans="7:69" ht="15" customHeight="1">
      <c r="G18" s="531" t="s">
        <v>397</v>
      </c>
      <c r="H18" s="532"/>
      <c r="I18" s="532"/>
      <c r="J18" s="532"/>
      <c r="K18" s="532"/>
      <c r="L18" s="532"/>
      <c r="M18" s="532"/>
      <c r="N18" s="532"/>
      <c r="O18" s="532"/>
      <c r="P18" s="532"/>
      <c r="Q18" s="532"/>
      <c r="R18" s="532"/>
      <c r="S18" s="533"/>
      <c r="T18" s="538" t="s">
        <v>413</v>
      </c>
      <c r="U18" s="547"/>
      <c r="V18" s="547"/>
      <c r="W18" s="547"/>
      <c r="X18" s="547"/>
      <c r="Y18" s="547"/>
      <c r="Z18" s="547"/>
      <c r="AA18" s="547"/>
      <c r="AB18" s="547"/>
      <c r="AC18" s="547"/>
      <c r="AD18" s="547"/>
      <c r="AE18" s="547"/>
      <c r="AF18" s="547"/>
      <c r="AG18" s="547"/>
      <c r="AH18" s="547"/>
      <c r="AI18" s="547"/>
      <c r="AJ18" s="547"/>
      <c r="AK18" s="547"/>
      <c r="AL18" s="547"/>
      <c r="AM18" s="547"/>
      <c r="AN18" s="547"/>
      <c r="AO18" s="547"/>
      <c r="AP18" s="547"/>
      <c r="AQ18" s="547"/>
      <c r="AR18" s="547"/>
      <c r="AS18" s="547"/>
      <c r="AT18" s="547"/>
      <c r="AU18" s="547"/>
      <c r="AV18" s="547"/>
      <c r="AW18" s="547"/>
      <c r="AX18" s="547"/>
      <c r="AY18" s="547"/>
      <c r="AZ18" s="547"/>
      <c r="BA18" s="547"/>
      <c r="BB18" s="547"/>
      <c r="BC18" s="547"/>
      <c r="BD18" s="547"/>
      <c r="BE18" s="548"/>
    </row>
    <row r="19" spans="7:69" ht="15" customHeight="1">
      <c r="G19" s="531"/>
      <c r="H19" s="534"/>
      <c r="I19" s="534"/>
      <c r="J19" s="534"/>
      <c r="K19" s="534"/>
      <c r="L19" s="534"/>
      <c r="M19" s="534"/>
      <c r="N19" s="534"/>
      <c r="O19" s="534"/>
      <c r="P19" s="534"/>
      <c r="Q19" s="534"/>
      <c r="R19" s="534"/>
      <c r="S19" s="533"/>
      <c r="T19" s="549"/>
      <c r="U19" s="550"/>
      <c r="V19" s="550"/>
      <c r="W19" s="550"/>
      <c r="X19" s="550"/>
      <c r="Y19" s="550"/>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550"/>
      <c r="BD19" s="550"/>
      <c r="BE19" s="551"/>
    </row>
    <row r="20" spans="7:69" ht="15" customHeight="1">
      <c r="G20" s="531"/>
      <c r="H20" s="534"/>
      <c r="I20" s="534"/>
      <c r="J20" s="534"/>
      <c r="K20" s="534"/>
      <c r="L20" s="534"/>
      <c r="M20" s="534"/>
      <c r="N20" s="534"/>
      <c r="O20" s="534"/>
      <c r="P20" s="534"/>
      <c r="Q20" s="534"/>
      <c r="R20" s="534"/>
      <c r="S20" s="533"/>
      <c r="T20" s="549"/>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0"/>
      <c r="AZ20" s="550"/>
      <c r="BA20" s="550"/>
      <c r="BB20" s="550"/>
      <c r="BC20" s="550"/>
      <c r="BD20" s="550"/>
      <c r="BE20" s="551"/>
    </row>
    <row r="21" spans="7:69" ht="15" customHeight="1">
      <c r="G21" s="535"/>
      <c r="H21" s="536"/>
      <c r="I21" s="536"/>
      <c r="J21" s="536"/>
      <c r="K21" s="536"/>
      <c r="L21" s="536"/>
      <c r="M21" s="536"/>
      <c r="N21" s="536"/>
      <c r="O21" s="536"/>
      <c r="P21" s="536"/>
      <c r="Q21" s="536"/>
      <c r="R21" s="536"/>
      <c r="S21" s="537"/>
      <c r="T21" s="552"/>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4"/>
    </row>
    <row r="22" spans="7:69" ht="15" customHeight="1">
      <c r="G22" s="564" t="s">
        <v>464</v>
      </c>
      <c r="H22" s="520"/>
      <c r="I22" s="520"/>
      <c r="J22" s="520"/>
      <c r="K22" s="520"/>
      <c r="L22" s="520"/>
      <c r="M22" s="520"/>
      <c r="N22" s="520"/>
      <c r="O22" s="520"/>
      <c r="P22" s="520"/>
      <c r="Q22" s="520"/>
      <c r="R22" s="520"/>
      <c r="S22" s="521"/>
      <c r="T22" s="555" t="s">
        <v>506</v>
      </c>
      <c r="U22" s="556"/>
      <c r="V22" s="556"/>
      <c r="W22" s="556"/>
      <c r="X22" s="556"/>
      <c r="Y22" s="556"/>
      <c r="Z22" s="556"/>
      <c r="AA22" s="556"/>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7"/>
    </row>
    <row r="23" spans="7:69" ht="15" customHeight="1">
      <c r="G23" s="525"/>
      <c r="H23" s="526"/>
      <c r="I23" s="526"/>
      <c r="J23" s="526"/>
      <c r="K23" s="526"/>
      <c r="L23" s="526"/>
      <c r="M23" s="526"/>
      <c r="N23" s="526"/>
      <c r="O23" s="526"/>
      <c r="P23" s="526"/>
      <c r="Q23" s="526"/>
      <c r="R23" s="526"/>
      <c r="S23" s="527"/>
      <c r="T23" s="558"/>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U23" s="559"/>
      <c r="AV23" s="559"/>
      <c r="AW23" s="559"/>
      <c r="AX23" s="559"/>
      <c r="AY23" s="559"/>
      <c r="AZ23" s="559"/>
      <c r="BA23" s="559"/>
      <c r="BB23" s="559"/>
      <c r="BC23" s="559"/>
      <c r="BD23" s="559"/>
      <c r="BE23" s="560"/>
    </row>
    <row r="24" spans="7:69" ht="15" customHeight="1">
      <c r="G24" s="525"/>
      <c r="H24" s="526"/>
      <c r="I24" s="526"/>
      <c r="J24" s="526"/>
      <c r="K24" s="526"/>
      <c r="L24" s="526"/>
      <c r="M24" s="526"/>
      <c r="N24" s="526"/>
      <c r="O24" s="526"/>
      <c r="P24" s="526"/>
      <c r="Q24" s="526"/>
      <c r="R24" s="526"/>
      <c r="S24" s="527"/>
      <c r="T24" s="558"/>
      <c r="U24" s="559"/>
      <c r="V24" s="559"/>
      <c r="W24" s="559"/>
      <c r="X24" s="559"/>
      <c r="Y24" s="559"/>
      <c r="Z24" s="559"/>
      <c r="AA24" s="559"/>
      <c r="AB24" s="559"/>
      <c r="AC24" s="559"/>
      <c r="AD24" s="559"/>
      <c r="AE24" s="559"/>
      <c r="AF24" s="559"/>
      <c r="AG24" s="559"/>
      <c r="AH24" s="559"/>
      <c r="AI24" s="559"/>
      <c r="AJ24" s="559"/>
      <c r="AK24" s="559"/>
      <c r="AL24" s="559"/>
      <c r="AM24" s="559"/>
      <c r="AN24" s="559"/>
      <c r="AO24" s="559"/>
      <c r="AP24" s="559"/>
      <c r="AQ24" s="559"/>
      <c r="AR24" s="559"/>
      <c r="AS24" s="559"/>
      <c r="AT24" s="559"/>
      <c r="AU24" s="559"/>
      <c r="AV24" s="559"/>
      <c r="AW24" s="559"/>
      <c r="AX24" s="559"/>
      <c r="AY24" s="559"/>
      <c r="AZ24" s="559"/>
      <c r="BA24" s="559"/>
      <c r="BB24" s="559"/>
      <c r="BC24" s="559"/>
      <c r="BD24" s="559"/>
      <c r="BE24" s="560"/>
    </row>
    <row r="25" spans="7:69" ht="15" customHeight="1">
      <c r="G25" s="525"/>
      <c r="H25" s="526"/>
      <c r="I25" s="526"/>
      <c r="J25" s="526"/>
      <c r="K25" s="526"/>
      <c r="L25" s="526"/>
      <c r="M25" s="526"/>
      <c r="N25" s="526"/>
      <c r="O25" s="526"/>
      <c r="P25" s="526"/>
      <c r="Q25" s="526"/>
      <c r="R25" s="526"/>
      <c r="S25" s="527"/>
      <c r="T25" s="558"/>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559"/>
      <c r="AV25" s="559"/>
      <c r="AW25" s="559"/>
      <c r="AX25" s="559"/>
      <c r="AY25" s="559"/>
      <c r="AZ25" s="559"/>
      <c r="BA25" s="559"/>
      <c r="BB25" s="559"/>
      <c r="BC25" s="559"/>
      <c r="BD25" s="559"/>
      <c r="BE25" s="560"/>
      <c r="BJ25" s="394"/>
      <c r="BK25" s="394"/>
      <c r="BL25" s="394"/>
      <c r="BM25" s="394"/>
      <c r="BN25" s="394"/>
      <c r="BO25" s="394"/>
      <c r="BP25" s="394"/>
      <c r="BQ25" s="394"/>
    </row>
    <row r="26" spans="7:69" ht="15" customHeight="1">
      <c r="G26" s="565" t="s">
        <v>465</v>
      </c>
      <c r="H26" s="526"/>
      <c r="I26" s="526"/>
      <c r="J26" s="526"/>
      <c r="K26" s="526"/>
      <c r="L26" s="526"/>
      <c r="M26" s="526"/>
      <c r="N26" s="526"/>
      <c r="O26" s="526"/>
      <c r="P26" s="526"/>
      <c r="Q26" s="526"/>
      <c r="R26" s="526"/>
      <c r="S26" s="527"/>
      <c r="T26" s="558"/>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559"/>
      <c r="AV26" s="559"/>
      <c r="AW26" s="559"/>
      <c r="AX26" s="559"/>
      <c r="AY26" s="559"/>
      <c r="AZ26" s="559"/>
      <c r="BA26" s="559"/>
      <c r="BB26" s="559"/>
      <c r="BC26" s="559"/>
      <c r="BD26" s="559"/>
      <c r="BE26" s="560"/>
    </row>
    <row r="27" spans="7:69" ht="15" customHeight="1">
      <c r="G27" s="525"/>
      <c r="H27" s="526"/>
      <c r="I27" s="526"/>
      <c r="J27" s="526"/>
      <c r="K27" s="526"/>
      <c r="L27" s="526"/>
      <c r="M27" s="526"/>
      <c r="N27" s="526"/>
      <c r="O27" s="526"/>
      <c r="P27" s="526"/>
      <c r="Q27" s="526"/>
      <c r="R27" s="526"/>
      <c r="S27" s="527"/>
      <c r="T27" s="558"/>
      <c r="U27" s="559"/>
      <c r="V27" s="559"/>
      <c r="W27" s="559"/>
      <c r="X27" s="559"/>
      <c r="Y27" s="559"/>
      <c r="Z27" s="559"/>
      <c r="AA27" s="559"/>
      <c r="AB27" s="559"/>
      <c r="AC27" s="559"/>
      <c r="AD27" s="559"/>
      <c r="AE27" s="559"/>
      <c r="AF27" s="559"/>
      <c r="AG27" s="559"/>
      <c r="AH27" s="559"/>
      <c r="AI27" s="559"/>
      <c r="AJ27" s="559"/>
      <c r="AK27" s="559"/>
      <c r="AL27" s="559"/>
      <c r="AM27" s="559"/>
      <c r="AN27" s="559"/>
      <c r="AO27" s="559"/>
      <c r="AP27" s="559"/>
      <c r="AQ27" s="559"/>
      <c r="AR27" s="559"/>
      <c r="AS27" s="559"/>
      <c r="AT27" s="559"/>
      <c r="AU27" s="559"/>
      <c r="AV27" s="559"/>
      <c r="AW27" s="559"/>
      <c r="AX27" s="559"/>
      <c r="AY27" s="559"/>
      <c r="AZ27" s="559"/>
      <c r="BA27" s="559"/>
      <c r="BB27" s="559"/>
      <c r="BC27" s="559"/>
      <c r="BD27" s="559"/>
      <c r="BE27" s="560"/>
    </row>
    <row r="28" spans="7:69" ht="15" customHeight="1">
      <c r="G28" s="525"/>
      <c r="H28" s="526"/>
      <c r="I28" s="526"/>
      <c r="J28" s="526"/>
      <c r="K28" s="526"/>
      <c r="L28" s="526"/>
      <c r="M28" s="526"/>
      <c r="N28" s="526"/>
      <c r="O28" s="526"/>
      <c r="P28" s="526"/>
      <c r="Q28" s="526"/>
      <c r="R28" s="526"/>
      <c r="S28" s="527"/>
      <c r="T28" s="558"/>
      <c r="U28" s="559"/>
      <c r="V28" s="559"/>
      <c r="W28" s="559"/>
      <c r="X28" s="559"/>
      <c r="Y28" s="559"/>
      <c r="Z28" s="559"/>
      <c r="AA28" s="559"/>
      <c r="AB28" s="559"/>
      <c r="AC28" s="559"/>
      <c r="AD28" s="559"/>
      <c r="AE28" s="559"/>
      <c r="AF28" s="559"/>
      <c r="AG28" s="559"/>
      <c r="AH28" s="559"/>
      <c r="AI28" s="559"/>
      <c r="AJ28" s="559"/>
      <c r="AK28" s="559"/>
      <c r="AL28" s="559"/>
      <c r="AM28" s="559"/>
      <c r="AN28" s="559"/>
      <c r="AO28" s="559"/>
      <c r="AP28" s="559"/>
      <c r="AQ28" s="559"/>
      <c r="AR28" s="559"/>
      <c r="AS28" s="559"/>
      <c r="AT28" s="559"/>
      <c r="AU28" s="559"/>
      <c r="AV28" s="559"/>
      <c r="AW28" s="559"/>
      <c r="AX28" s="559"/>
      <c r="AY28" s="559"/>
      <c r="AZ28" s="559"/>
      <c r="BA28" s="559"/>
      <c r="BB28" s="559"/>
      <c r="BC28" s="559"/>
      <c r="BD28" s="559"/>
      <c r="BE28" s="560"/>
    </row>
    <row r="29" spans="7:69" ht="15" customHeight="1">
      <c r="G29" s="528"/>
      <c r="H29" s="529"/>
      <c r="I29" s="529"/>
      <c r="J29" s="529"/>
      <c r="K29" s="529"/>
      <c r="L29" s="529"/>
      <c r="M29" s="529"/>
      <c r="N29" s="529"/>
      <c r="O29" s="529"/>
      <c r="P29" s="529"/>
      <c r="Q29" s="529"/>
      <c r="R29" s="529"/>
      <c r="S29" s="530"/>
      <c r="T29" s="561"/>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2"/>
      <c r="AW29" s="562"/>
      <c r="AX29" s="562"/>
      <c r="AY29" s="562"/>
      <c r="AZ29" s="562"/>
      <c r="BA29" s="562"/>
      <c r="BB29" s="562"/>
      <c r="BC29" s="562"/>
      <c r="BD29" s="562"/>
      <c r="BE29" s="563"/>
    </row>
    <row r="30" spans="7:69" ht="15" customHeight="1">
      <c r="G30" s="512" t="s">
        <v>402</v>
      </c>
      <c r="H30" s="512"/>
      <c r="I30" s="512"/>
      <c r="J30" s="512"/>
      <c r="K30" s="512"/>
      <c r="L30" s="512"/>
      <c r="M30" s="512"/>
      <c r="N30" s="512"/>
      <c r="O30" s="512"/>
      <c r="P30" s="512"/>
      <c r="Q30" s="512"/>
      <c r="R30" s="512"/>
      <c r="S30" s="512"/>
      <c r="T30" s="515" t="s">
        <v>448</v>
      </c>
      <c r="U30" s="516"/>
      <c r="V30" s="516"/>
      <c r="W30" s="516"/>
      <c r="X30" s="516"/>
      <c r="Y30" s="516"/>
      <c r="Z30" s="516"/>
      <c r="AA30" s="516"/>
      <c r="AB30" s="516"/>
      <c r="AC30" s="516"/>
      <c r="AD30" s="516"/>
      <c r="AE30" s="516"/>
      <c r="AF30" s="516"/>
      <c r="AG30" s="516"/>
      <c r="AH30" s="516"/>
      <c r="AI30" s="516"/>
      <c r="AJ30" s="516"/>
      <c r="AK30" s="516"/>
      <c r="AL30" s="516"/>
      <c r="AM30" s="516"/>
      <c r="AN30" s="516"/>
      <c r="AO30" s="516"/>
      <c r="AP30" s="516"/>
      <c r="AQ30" s="516"/>
      <c r="AR30" s="516"/>
      <c r="AS30" s="516"/>
      <c r="AT30" s="516"/>
      <c r="AU30" s="516"/>
      <c r="AV30" s="516"/>
      <c r="AW30" s="516"/>
      <c r="AX30" s="516"/>
      <c r="AY30" s="516"/>
      <c r="AZ30" s="516"/>
      <c r="BA30" s="516"/>
      <c r="BB30" s="516"/>
      <c r="BC30" s="516"/>
      <c r="BD30" s="516"/>
      <c r="BE30" s="516"/>
    </row>
    <row r="31" spans="7:69" ht="15" customHeight="1">
      <c r="G31" s="512"/>
      <c r="H31" s="512"/>
      <c r="I31" s="512"/>
      <c r="J31" s="512"/>
      <c r="K31" s="512"/>
      <c r="L31" s="512"/>
      <c r="M31" s="512"/>
      <c r="N31" s="512"/>
      <c r="O31" s="512"/>
      <c r="P31" s="512"/>
      <c r="Q31" s="512"/>
      <c r="R31" s="512"/>
      <c r="S31" s="512"/>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16"/>
      <c r="BC31" s="516"/>
      <c r="BD31" s="516"/>
      <c r="BE31" s="516"/>
    </row>
    <row r="32" spans="7:69" ht="15" customHeight="1">
      <c r="G32" s="512"/>
      <c r="H32" s="512"/>
      <c r="I32" s="512"/>
      <c r="J32" s="512"/>
      <c r="K32" s="512"/>
      <c r="L32" s="512"/>
      <c r="M32" s="512"/>
      <c r="N32" s="512"/>
      <c r="O32" s="512"/>
      <c r="P32" s="512"/>
      <c r="Q32" s="512"/>
      <c r="R32" s="512"/>
      <c r="S32" s="512"/>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6"/>
      <c r="AR32" s="516"/>
      <c r="AS32" s="516"/>
      <c r="AT32" s="516"/>
      <c r="AU32" s="516"/>
      <c r="AV32" s="516"/>
      <c r="AW32" s="516"/>
      <c r="AX32" s="516"/>
      <c r="AY32" s="516"/>
      <c r="AZ32" s="516"/>
      <c r="BA32" s="516"/>
      <c r="BB32" s="516"/>
      <c r="BC32" s="516"/>
      <c r="BD32" s="516"/>
      <c r="BE32" s="516"/>
    </row>
    <row r="33" spans="3:57" ht="15" customHeight="1">
      <c r="G33" s="512"/>
      <c r="H33" s="512"/>
      <c r="I33" s="512"/>
      <c r="J33" s="512"/>
      <c r="K33" s="512"/>
      <c r="L33" s="512"/>
      <c r="M33" s="512"/>
      <c r="N33" s="512"/>
      <c r="O33" s="512"/>
      <c r="P33" s="512"/>
      <c r="Q33" s="512"/>
      <c r="R33" s="512"/>
      <c r="S33" s="512"/>
      <c r="T33" s="516"/>
      <c r="U33" s="516"/>
      <c r="V33" s="516"/>
      <c r="W33" s="516"/>
      <c r="X33" s="516"/>
      <c r="Y33" s="516"/>
      <c r="Z33" s="516"/>
      <c r="AA33" s="516"/>
      <c r="AB33" s="516"/>
      <c r="AC33" s="516"/>
      <c r="AD33" s="516"/>
      <c r="AE33" s="516"/>
      <c r="AF33" s="516"/>
      <c r="AG33" s="516"/>
      <c r="AH33" s="516"/>
      <c r="AI33" s="516"/>
      <c r="AJ33" s="516"/>
      <c r="AK33" s="516"/>
      <c r="AL33" s="516"/>
      <c r="AM33" s="516"/>
      <c r="AN33" s="516"/>
      <c r="AO33" s="516"/>
      <c r="AP33" s="516"/>
      <c r="AQ33" s="516"/>
      <c r="AR33" s="516"/>
      <c r="AS33" s="516"/>
      <c r="AT33" s="516"/>
      <c r="AU33" s="516"/>
      <c r="AV33" s="516"/>
      <c r="AW33" s="516"/>
      <c r="AX33" s="516"/>
      <c r="AY33" s="516"/>
      <c r="AZ33" s="516"/>
      <c r="BA33" s="516"/>
      <c r="BB33" s="516"/>
      <c r="BC33" s="516"/>
      <c r="BD33" s="516"/>
      <c r="BE33" s="516"/>
    </row>
    <row r="34" spans="3:57" ht="15" customHeight="1">
      <c r="G34" s="512"/>
      <c r="H34" s="512"/>
      <c r="I34" s="512"/>
      <c r="J34" s="512"/>
      <c r="K34" s="512"/>
      <c r="L34" s="512"/>
      <c r="M34" s="512"/>
      <c r="N34" s="512"/>
      <c r="O34" s="512"/>
      <c r="P34" s="512"/>
      <c r="Q34" s="512"/>
      <c r="R34" s="512"/>
      <c r="S34" s="512"/>
      <c r="T34" s="516"/>
      <c r="U34" s="516"/>
      <c r="V34" s="516"/>
      <c r="W34" s="516"/>
      <c r="X34" s="516"/>
      <c r="Y34" s="516"/>
      <c r="Z34" s="516"/>
      <c r="AA34" s="516"/>
      <c r="AB34" s="516"/>
      <c r="AC34" s="516"/>
      <c r="AD34" s="516"/>
      <c r="AE34" s="516"/>
      <c r="AF34" s="516"/>
      <c r="AG34" s="516"/>
      <c r="AH34" s="516"/>
      <c r="AI34" s="516"/>
      <c r="AJ34" s="516"/>
      <c r="AK34" s="516"/>
      <c r="AL34" s="516"/>
      <c r="AM34" s="516"/>
      <c r="AN34" s="516"/>
      <c r="AO34" s="516"/>
      <c r="AP34" s="516"/>
      <c r="AQ34" s="516"/>
      <c r="AR34" s="516"/>
      <c r="AS34" s="516"/>
      <c r="AT34" s="516"/>
      <c r="AU34" s="516"/>
      <c r="AV34" s="516"/>
      <c r="AW34" s="516"/>
      <c r="AX34" s="516"/>
      <c r="AY34" s="516"/>
      <c r="AZ34" s="516"/>
      <c r="BA34" s="516"/>
      <c r="BB34" s="516"/>
      <c r="BC34" s="516"/>
      <c r="BD34" s="516"/>
      <c r="BE34" s="516"/>
    </row>
    <row r="35" spans="3:57" ht="15" customHeight="1">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row>
    <row r="36" spans="3:57" ht="15" customHeight="1"/>
    <row r="37" spans="3:57" s="2" customFormat="1" ht="15" customHeight="1">
      <c r="C37" s="2">
        <v>2</v>
      </c>
      <c r="D37" s="2" t="s">
        <v>181</v>
      </c>
      <c r="E37" s="2" t="s">
        <v>195</v>
      </c>
    </row>
    <row r="38" spans="3:57" ht="15" customHeight="1"/>
    <row r="39" spans="3:57" ht="15" customHeight="1">
      <c r="G39" s="517" t="s">
        <v>424</v>
      </c>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8"/>
      <c r="AV39" s="518"/>
      <c r="AW39" s="518"/>
      <c r="AX39" s="518"/>
      <c r="AY39" s="518"/>
      <c r="AZ39" s="518"/>
      <c r="BA39" s="518"/>
      <c r="BB39" s="518"/>
      <c r="BC39" s="518"/>
      <c r="BD39" s="518"/>
      <c r="BE39" s="518"/>
    </row>
    <row r="40" spans="3:57" ht="15" customHeight="1">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row>
    <row r="41" spans="3:57" ht="15" customHeight="1">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c r="BC41" s="518"/>
      <c r="BD41" s="518"/>
      <c r="BE41" s="518"/>
    </row>
    <row r="42" spans="3:57" ht="15" customHeight="1"/>
    <row r="43" spans="3:57" ht="15" customHeight="1">
      <c r="D43" s="4"/>
    </row>
  </sheetData>
  <mergeCells count="15">
    <mergeCell ref="G30:S34"/>
    <mergeCell ref="T30:BE34"/>
    <mergeCell ref="G39:BE41"/>
    <mergeCell ref="G14:S17"/>
    <mergeCell ref="G18:S21"/>
    <mergeCell ref="T14:BE17"/>
    <mergeCell ref="T18:BE21"/>
    <mergeCell ref="T22:BE29"/>
    <mergeCell ref="G22:S25"/>
    <mergeCell ref="G26:S29"/>
    <mergeCell ref="G8:S9"/>
    <mergeCell ref="T8:BE9"/>
    <mergeCell ref="F2:BC2"/>
    <mergeCell ref="G10:S13"/>
    <mergeCell ref="T10:BE13"/>
  </mergeCells>
  <phoneticPr fontId="1"/>
  <hyperlinks>
    <hyperlink ref="G22:S25" location="軽微基準一覧表!B2" display="軽微基準一覧表" xr:uid="{00000000-0004-0000-0000-000008000000}"/>
    <hyperlink ref="G30:S34" location="要注意事項リスト!B2" display="要注意事項リスト" xr:uid="{00000000-0004-0000-0000-00000A000000}"/>
    <hyperlink ref="G10:S13" location="表紙!F2" display="表紙" xr:uid="{00000000-0004-0000-0000-00000B000000}"/>
    <hyperlink ref="G18:S21" location="開示要否判定シート!A1" display="開示要否判定シート" xr:uid="{440B1513-3276-4405-9CA2-A8C2EEDC64D9}"/>
    <hyperlink ref="G26:S29" location="軽微基準一覧表【子会社等】!B2" display="軽微基準一覧表【子会社等】" xr:uid="{00000000-0004-0000-0000-000009000000}"/>
    <hyperlink ref="G14:S17" location="軽微基準額算出シート!A1" display="軽微基準額算出シート" xr:uid="{B5181403-CE5D-47E9-A324-556C035DC38F}"/>
  </hyperlink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0D5A-DD72-4ABA-8837-4618A2669655}">
  <sheetPr codeName="Sheet3">
    <pageSetUpPr fitToPage="1"/>
  </sheetPr>
  <dimension ref="A1:X93"/>
  <sheetViews>
    <sheetView showGridLines="0" zoomScale="70" zoomScaleNormal="70" workbookViewId="0"/>
  </sheetViews>
  <sheetFormatPr defaultRowHeight="13.5"/>
  <cols>
    <col min="1" max="1" width="9.125" style="332" customWidth="1"/>
    <col min="2" max="2" width="30.75" style="332" customWidth="1"/>
    <col min="3" max="3" width="2" style="332" customWidth="1"/>
    <col min="4" max="5" width="17.125" style="332" customWidth="1"/>
    <col min="6" max="6" width="18.5" style="332" customWidth="1"/>
    <col min="7" max="7" width="9" style="332" customWidth="1"/>
    <col min="8" max="8" width="2.375" style="362" customWidth="1"/>
    <col min="9" max="9" width="14.375" style="321" customWidth="1"/>
    <col min="10" max="10" width="14.25" style="321" customWidth="1"/>
    <col min="11" max="15" width="11.875" style="321" customWidth="1"/>
    <col min="16" max="16" width="13.5" style="321" customWidth="1"/>
    <col min="17" max="17" width="1.5" style="321" customWidth="1"/>
    <col min="18" max="21" width="11.875" style="321" customWidth="1"/>
    <col min="22" max="23" width="9" style="321" hidden="1" customWidth="1"/>
    <col min="24" max="24" width="0" style="321" hidden="1" customWidth="1"/>
    <col min="25" max="16384" width="9" style="321"/>
  </cols>
  <sheetData>
    <row r="1" spans="1:24">
      <c r="I1" s="285"/>
      <c r="J1" s="265"/>
    </row>
    <row r="2" spans="1:24" ht="17.25" customHeight="1">
      <c r="A2" s="398" t="s">
        <v>455</v>
      </c>
      <c r="B2" s="399"/>
      <c r="J2" s="284"/>
      <c r="S2" s="480"/>
      <c r="U2" s="479"/>
      <c r="V2" s="478" t="s">
        <v>481</v>
      </c>
      <c r="W2" s="321" t="s">
        <v>483</v>
      </c>
      <c r="X2" s="332" t="s">
        <v>487</v>
      </c>
    </row>
    <row r="3" spans="1:24" ht="17.25" customHeight="1">
      <c r="A3" s="332" t="s">
        <v>417</v>
      </c>
      <c r="J3" s="284"/>
      <c r="V3" s="478" t="s">
        <v>482</v>
      </c>
      <c r="X3" s="332" t="s">
        <v>476</v>
      </c>
    </row>
    <row r="4" spans="1:24" ht="13.5" customHeight="1">
      <c r="J4" s="284"/>
      <c r="X4" s="332" t="s">
        <v>488</v>
      </c>
    </row>
    <row r="5" spans="1:24" ht="17.25" customHeight="1" thickBot="1">
      <c r="B5" s="398" t="s">
        <v>365</v>
      </c>
      <c r="E5" s="335"/>
      <c r="J5" s="284"/>
      <c r="V5" s="478" t="s">
        <v>480</v>
      </c>
      <c r="X5" s="478" t="s">
        <v>479</v>
      </c>
    </row>
    <row r="6" spans="1:24" ht="17.25" customHeight="1" thickBot="1">
      <c r="B6" s="400"/>
      <c r="C6" s="284" t="s">
        <v>432</v>
      </c>
      <c r="E6" s="335"/>
      <c r="J6" s="284"/>
      <c r="W6" s="321" t="s">
        <v>484</v>
      </c>
      <c r="X6" s="332" t="s">
        <v>478</v>
      </c>
    </row>
    <row r="7" spans="1:24">
      <c r="B7" s="321"/>
      <c r="X7" s="332" t="s">
        <v>476</v>
      </c>
    </row>
    <row r="8" spans="1:24" ht="21" customHeight="1" thickBot="1">
      <c r="B8" s="398" t="s">
        <v>371</v>
      </c>
      <c r="I8" s="367"/>
      <c r="X8" s="332" t="s">
        <v>477</v>
      </c>
    </row>
    <row r="9" spans="1:24" ht="21" customHeight="1" thickBot="1">
      <c r="B9" s="332" t="s">
        <v>451</v>
      </c>
      <c r="I9" s="487" t="s">
        <v>538</v>
      </c>
      <c r="J9" s="368" t="s">
        <v>452</v>
      </c>
      <c r="R9" s="366" t="s">
        <v>373</v>
      </c>
      <c r="X9" s="478" t="s">
        <v>479</v>
      </c>
    </row>
    <row r="10" spans="1:24" ht="21" customHeight="1">
      <c r="B10" s="631" t="s">
        <v>449</v>
      </c>
      <c r="C10" s="631"/>
      <c r="D10" s="631"/>
      <c r="E10" s="631"/>
      <c r="F10" s="631"/>
      <c r="G10" s="412"/>
      <c r="I10" s="365" t="str">
        <f>IF(B6="作成なし","財務諸表データ","①連結財務諸表データ")</f>
        <v>①連結財務諸表データ</v>
      </c>
      <c r="K10" s="420" t="str">
        <f>IF(B6="作成なし","B/S（単体）","B/S（連結）")</f>
        <v>B/S（連結）</v>
      </c>
      <c r="N10" s="321" t="str">
        <f>IF(B6="作成なし","P/L（単体）","P/L（連結）")</f>
        <v>P/L（連結）</v>
      </c>
      <c r="R10" s="321" t="s">
        <v>281</v>
      </c>
      <c r="U10" s="321" t="s">
        <v>282</v>
      </c>
      <c r="W10" s="321" t="s">
        <v>485</v>
      </c>
      <c r="X10" s="321" t="s">
        <v>489</v>
      </c>
    </row>
    <row r="11" spans="1:24" ht="21" customHeight="1">
      <c r="B11" s="413" t="s">
        <v>453</v>
      </c>
      <c r="C11" s="412"/>
      <c r="D11" s="432"/>
      <c r="E11" s="412"/>
      <c r="F11" s="412"/>
      <c r="G11" s="412"/>
      <c r="I11" s="96" t="s">
        <v>209</v>
      </c>
      <c r="J11" s="264" t="s">
        <v>286</v>
      </c>
      <c r="K11" s="97" t="s">
        <v>210</v>
      </c>
      <c r="L11" s="97" t="s">
        <v>212</v>
      </c>
      <c r="M11" s="97" t="s">
        <v>213</v>
      </c>
      <c r="N11" s="98" t="s">
        <v>214</v>
      </c>
      <c r="O11" s="98" t="s">
        <v>211</v>
      </c>
      <c r="P11" s="99" t="str">
        <f>IF($B$6="作成なし","当期純利益","親会社株主に帰属する当期純利益")</f>
        <v>親会社株主に帰属する当期純利益</v>
      </c>
      <c r="Q11" s="503"/>
      <c r="R11" s="97" t="s">
        <v>537</v>
      </c>
      <c r="S11" s="97" t="s">
        <v>212</v>
      </c>
      <c r="T11" s="97" t="s">
        <v>213</v>
      </c>
      <c r="U11" s="98" t="s">
        <v>214</v>
      </c>
      <c r="X11" s="478" t="s">
        <v>479</v>
      </c>
    </row>
    <row r="12" spans="1:24" ht="21" customHeight="1">
      <c r="B12" s="629" t="s">
        <v>450</v>
      </c>
      <c r="C12" s="629"/>
      <c r="D12" s="629"/>
      <c r="E12" s="629"/>
      <c r="F12" s="629"/>
      <c r="G12" s="629"/>
      <c r="I12" s="278">
        <v>43555</v>
      </c>
      <c r="J12" s="279" t="s">
        <v>475</v>
      </c>
      <c r="K12" s="329"/>
      <c r="L12" s="329"/>
      <c r="M12" s="329"/>
      <c r="N12" s="329"/>
      <c r="O12" s="329"/>
      <c r="P12" s="329"/>
      <c r="Q12" s="501"/>
      <c r="R12" s="329"/>
      <c r="S12" s="330"/>
      <c r="T12" s="329"/>
      <c r="U12" s="329"/>
      <c r="W12" s="321" t="s">
        <v>486</v>
      </c>
      <c r="X12" s="321" t="s">
        <v>499</v>
      </c>
    </row>
    <row r="13" spans="1:24" ht="21" customHeight="1" thickBot="1">
      <c r="B13" s="431" t="s">
        <v>374</v>
      </c>
      <c r="C13" s="370"/>
      <c r="D13" s="370"/>
      <c r="E13" s="370"/>
      <c r="F13" s="370"/>
      <c r="G13" s="370"/>
      <c r="I13" s="278">
        <v>43921</v>
      </c>
      <c r="J13" s="279" t="s">
        <v>475</v>
      </c>
      <c r="K13" s="329"/>
      <c r="L13" s="329"/>
      <c r="M13" s="329"/>
      <c r="N13" s="329"/>
      <c r="O13" s="329"/>
      <c r="P13" s="329"/>
      <c r="Q13" s="502"/>
      <c r="R13" s="329"/>
      <c r="S13" s="330"/>
      <c r="T13" s="329"/>
      <c r="U13" s="329"/>
    </row>
    <row r="14" spans="1:24" ht="21" customHeight="1" thickBot="1">
      <c r="B14" s="640" t="str">
        <f ca="1">IF(OR(F58="",F63=""),"",IF(AND($F$58="非該当",$F$63="非該当"),"非該当　⇒　step３の対応は不要です。下表に表示された軽微基準額をご確認ください。","該当　⇒　step３にお進みください。"))</f>
        <v/>
      </c>
      <c r="C14" s="641"/>
      <c r="D14" s="641"/>
      <c r="E14" s="641"/>
      <c r="F14" s="642"/>
      <c r="I14" s="278">
        <v>44286</v>
      </c>
      <c r="J14" s="279" t="s">
        <v>475</v>
      </c>
      <c r="K14" s="329"/>
      <c r="L14" s="329"/>
      <c r="M14" s="329"/>
      <c r="N14" s="329"/>
      <c r="O14" s="329"/>
      <c r="P14" s="329"/>
      <c r="Q14" s="502"/>
      <c r="R14" s="329"/>
      <c r="S14" s="330"/>
      <c r="T14" s="329"/>
      <c r="U14" s="329"/>
    </row>
    <row r="15" spans="1:24" ht="21" customHeight="1">
      <c r="I15" s="278">
        <v>44651</v>
      </c>
      <c r="J15" s="279" t="s">
        <v>475</v>
      </c>
      <c r="K15" s="330"/>
      <c r="L15" s="330"/>
      <c r="M15" s="329"/>
      <c r="N15" s="329"/>
      <c r="O15" s="329"/>
      <c r="P15" s="329"/>
      <c r="Q15" s="502"/>
      <c r="R15" s="329"/>
      <c r="S15" s="330"/>
      <c r="T15" s="329"/>
      <c r="U15" s="329"/>
    </row>
    <row r="16" spans="1:24" ht="21" customHeight="1">
      <c r="B16" s="398" t="s">
        <v>366</v>
      </c>
      <c r="I16" s="278">
        <v>45016</v>
      </c>
      <c r="J16" s="279" t="s">
        <v>475</v>
      </c>
      <c r="K16" s="330"/>
      <c r="L16" s="330"/>
      <c r="M16" s="329"/>
      <c r="N16" s="329"/>
      <c r="O16" s="329"/>
      <c r="P16" s="329"/>
      <c r="Q16" s="502"/>
      <c r="R16" s="329"/>
      <c r="S16" s="330"/>
      <c r="T16" s="329"/>
      <c r="U16" s="329"/>
    </row>
    <row r="17" spans="1:21" ht="21" customHeight="1">
      <c r="B17" s="435" t="str">
        <f ca="1">IFERROR(IF(AND(C81=W2,F58="",F63=""),X2,IF(AND(C81=W2,F58="",F63="該当"),X2,IF(AND(C81=W2,F58="",F63="非該当"),X3,IF(AND(C81=W2,F58="該当",F63=""),X2,IF(AND(C81=W2,F58="該当",F63="該当"),X2,IF(AND(C81=W2,F58="該当",F63="非該当"),X3,IF(AND(C81=W2,F58="非該当",F63=""),X4,IF(AND(C81=W2,F58="非該当",F63="該当"),X4,IF(AND(C81=W2,F58="非該当",F63="非該当"),X5,IF(AND(C81=W6,F58="",F63=""),X6,IF(AND(C81=W6,F58="",F63="該当"),X6,IF(AND(C81=W6,F58="",F63="非該当"),X7,IF(AND(C81=W6,F58="該当",F63=""),X6,IF(AND(C81=W6,F58="該当",F63="該当"),X6,IF(AND(C81=W6,F58="該当",F63="非該当"),X7,IF(AND(C81=W6,F58="非該当",F63=""),X8,IF(AND(C81=W6,F58="非該当",F63="該当"),X8,IF(AND(C81=W6,F58="非該当",F63="非該当"),X9,IF(AND(C81=W10,F58="",F63=""),X10,IF(AND(C81=W10,F58="",F63="該当"),X10,IF(AND(C81=W10,F58="",F63="非該当"),X11,IF(AND(C81=W10,F58="非該当",F63=""),X10,IF(AND(C81=W10,F58="非該当",F63="該当"),X10,IF(AND(C81=W10,F58="非該当",F63="非該当"),X11,IF(AND(C81=W12,F58="",F63=""),X12,IF(AND(C81=W12,F58="",F63="該当"),X12,IF(AND(C81=W12,F58="",F63="非該当"),X11,IF(AND(C81=W12,F58="非該当",F63=""),X12,IF(AND(C81=W12,F58="非該当",F63="該当"),X12,IF(AND(C81=W12,F58="非該当",F63="非該当"),X11,X2)))))))))))))))))))))))))))))),X2)</f>
        <v>・step２で入力した直前年度よりも前の４期分の「経常利益」、「親会社株主に帰属する当期純利益」を入力してください。</v>
      </c>
      <c r="C17" s="435"/>
      <c r="D17" s="435"/>
      <c r="E17" s="435"/>
      <c r="F17" s="435"/>
      <c r="I17" s="278">
        <v>45382</v>
      </c>
      <c r="J17" s="279" t="s">
        <v>475</v>
      </c>
      <c r="K17" s="330"/>
      <c r="L17" s="330"/>
      <c r="M17" s="329"/>
      <c r="N17" s="329"/>
      <c r="O17" s="329"/>
      <c r="P17" s="329"/>
      <c r="Q17" s="502"/>
      <c r="R17" s="329"/>
      <c r="S17" s="330"/>
      <c r="T17" s="329"/>
      <c r="U17" s="329"/>
    </row>
    <row r="18" spans="1:21" ht="21" customHeight="1" thickBot="1">
      <c r="B18" s="630" t="s">
        <v>454</v>
      </c>
      <c r="C18" s="630"/>
      <c r="D18" s="630"/>
      <c r="E18" s="630"/>
      <c r="F18" s="630"/>
      <c r="G18" s="630"/>
      <c r="I18" s="278">
        <v>45747</v>
      </c>
      <c r="J18" s="279" t="s">
        <v>475</v>
      </c>
      <c r="K18" s="330"/>
      <c r="L18" s="330"/>
      <c r="M18" s="329"/>
      <c r="N18" s="329"/>
      <c r="O18" s="329"/>
      <c r="P18" s="329"/>
      <c r="Q18" s="502"/>
      <c r="R18" s="329"/>
      <c r="S18" s="330"/>
      <c r="T18" s="329"/>
      <c r="U18" s="329"/>
    </row>
    <row r="19" spans="1:21" ht="21" customHeight="1" thickBot="1">
      <c r="B19" s="640" t="str">
        <f ca="1">IF(B14="","",IF(B14="非該当　⇒　step３の対応は不要です。下表に表示された軽微基準額をご確認ください。","","データ入力後、下表に表示された軽微基準額をご確認ください。"))</f>
        <v/>
      </c>
      <c r="C19" s="641"/>
      <c r="D19" s="641"/>
      <c r="E19" s="641"/>
      <c r="F19" s="642"/>
      <c r="H19" s="363"/>
      <c r="I19" s="278">
        <v>46112</v>
      </c>
      <c r="J19" s="279" t="s">
        <v>475</v>
      </c>
      <c r="K19" s="330"/>
      <c r="L19" s="330"/>
      <c r="M19" s="329"/>
      <c r="N19" s="329"/>
      <c r="O19" s="329"/>
      <c r="P19" s="329"/>
      <c r="Q19" s="500"/>
      <c r="R19" s="329"/>
      <c r="S19" s="330"/>
      <c r="T19" s="329"/>
      <c r="U19" s="329"/>
    </row>
    <row r="20" spans="1:21" ht="21" customHeight="1">
      <c r="H20" s="363"/>
      <c r="I20" s="278"/>
      <c r="J20" s="279"/>
      <c r="K20" s="329"/>
      <c r="L20" s="330"/>
      <c r="M20" s="329"/>
      <c r="N20" s="329"/>
      <c r="O20" s="329"/>
      <c r="P20" s="329"/>
      <c r="Q20" s="500"/>
      <c r="R20" s="329"/>
      <c r="S20" s="330"/>
      <c r="T20" s="329"/>
      <c r="U20" s="329"/>
    </row>
    <row r="21" spans="1:21" ht="21" customHeight="1" thickBot="1">
      <c r="A21" s="375"/>
      <c r="B21" s="377" t="s">
        <v>416</v>
      </c>
      <c r="C21" s="375"/>
      <c r="D21" s="375"/>
      <c r="E21" s="375"/>
      <c r="F21" s="376"/>
      <c r="G21" s="375"/>
      <c r="H21" s="363"/>
      <c r="I21" s="278"/>
      <c r="J21" s="279"/>
      <c r="K21" s="329"/>
      <c r="L21" s="330"/>
      <c r="M21" s="329"/>
      <c r="N21" s="329"/>
      <c r="O21" s="329"/>
      <c r="P21" s="329"/>
      <c r="Q21" s="500"/>
      <c r="R21" s="329"/>
      <c r="S21" s="330"/>
      <c r="T21" s="329"/>
      <c r="U21" s="329"/>
    </row>
    <row r="22" spans="1:21" ht="21" customHeight="1">
      <c r="A22" s="414"/>
      <c r="B22" s="488">
        <v>45382</v>
      </c>
      <c r="C22" s="415" t="s">
        <v>419</v>
      </c>
      <c r="D22" s="416"/>
      <c r="E22" s="417"/>
      <c r="F22" s="418"/>
      <c r="G22" s="419"/>
      <c r="H22" s="363"/>
      <c r="I22" s="278"/>
      <c r="J22" s="279"/>
      <c r="K22" s="329"/>
      <c r="L22" s="330"/>
      <c r="M22" s="329"/>
      <c r="N22" s="329"/>
      <c r="O22" s="329"/>
      <c r="P22" s="329"/>
      <c r="Q22" s="500"/>
      <c r="R22" s="329"/>
      <c r="S22" s="330"/>
      <c r="T22" s="329"/>
      <c r="U22" s="329"/>
    </row>
    <row r="23" spans="1:21" ht="21" customHeight="1">
      <c r="A23" s="346"/>
      <c r="B23" s="612" t="s">
        <v>469</v>
      </c>
      <c r="C23" s="612"/>
      <c r="D23" s="612"/>
      <c r="E23" s="612"/>
      <c r="F23" s="348" t="str">
        <f>I9</f>
        <v>（単位：●円）</v>
      </c>
      <c r="G23" s="347"/>
      <c r="H23" s="363"/>
      <c r="I23" s="278"/>
      <c r="J23" s="278"/>
      <c r="K23" s="329"/>
      <c r="L23" s="330"/>
      <c r="M23" s="329"/>
      <c r="N23" s="329"/>
      <c r="O23" s="329"/>
      <c r="P23" s="329"/>
      <c r="Q23" s="500"/>
      <c r="R23" s="329"/>
      <c r="S23" s="330"/>
      <c r="T23" s="329"/>
      <c r="U23" s="329"/>
    </row>
    <row r="24" spans="1:21" ht="21" customHeight="1" thickBot="1">
      <c r="A24" s="346"/>
      <c r="B24" s="404" t="s">
        <v>372</v>
      </c>
      <c r="C24" s="345"/>
      <c r="D24" s="345"/>
      <c r="E24" s="345"/>
      <c r="F24" s="345"/>
      <c r="G24" s="347"/>
      <c r="H24" s="363"/>
      <c r="I24" s="278"/>
      <c r="J24" s="278"/>
      <c r="K24" s="329"/>
      <c r="L24" s="330"/>
      <c r="M24" s="329"/>
      <c r="N24" s="329"/>
      <c r="O24" s="329"/>
      <c r="P24" s="329"/>
      <c r="Q24" s="500"/>
      <c r="R24" s="329"/>
      <c r="S24" s="330"/>
      <c r="T24" s="329"/>
      <c r="U24" s="329"/>
    </row>
    <row r="25" spans="1:21" ht="21" customHeight="1">
      <c r="A25" s="346"/>
      <c r="B25" s="643"/>
      <c r="C25" s="644"/>
      <c r="D25" s="333" t="s">
        <v>359</v>
      </c>
      <c r="E25" s="334" t="s">
        <v>354</v>
      </c>
      <c r="F25" s="360" t="s">
        <v>367</v>
      </c>
      <c r="G25" s="347"/>
      <c r="H25" s="363"/>
      <c r="I25" s="278"/>
      <c r="J25" s="278"/>
      <c r="K25" s="329"/>
      <c r="L25" s="330"/>
      <c r="M25" s="329"/>
      <c r="N25" s="329"/>
      <c r="O25" s="329"/>
      <c r="P25" s="329"/>
      <c r="Q25" s="500"/>
      <c r="R25" s="329"/>
      <c r="S25" s="330"/>
      <c r="T25" s="329"/>
      <c r="U25" s="329"/>
    </row>
    <row r="26" spans="1:21" ht="21" customHeight="1">
      <c r="A26" s="346"/>
      <c r="B26" s="645" t="str">
        <f>IF(軽微基準額算出シート!$B$6="作成なし","固定資産","連結固定資産")</f>
        <v>連結固定資産</v>
      </c>
      <c r="C26" s="646"/>
      <c r="D26" s="489" t="str">
        <f>IFERROR(VALUE(VLOOKUP($B$22,軽微基準額算出シート!$I:$U,3,FALSE)&amp;""),"データ未入力")</f>
        <v>データ未入力</v>
      </c>
      <c r="E26" s="490">
        <v>0.1</v>
      </c>
      <c r="F26" s="491" t="e">
        <f>ROUNDDOWN(D26*E26,0)</f>
        <v>#VALUE!</v>
      </c>
      <c r="G26" s="347"/>
      <c r="H26" s="363"/>
      <c r="I26" s="278"/>
      <c r="J26" s="278"/>
      <c r="K26" s="329"/>
      <c r="L26" s="330"/>
      <c r="M26" s="329"/>
      <c r="N26" s="329"/>
      <c r="O26" s="329"/>
      <c r="P26" s="329"/>
      <c r="Q26" s="500"/>
      <c r="R26" s="329"/>
      <c r="S26" s="330"/>
      <c r="T26" s="329"/>
      <c r="U26" s="329"/>
    </row>
    <row r="27" spans="1:21" ht="21" customHeight="1">
      <c r="A27" s="346"/>
      <c r="B27" s="619" t="str">
        <f ca="1">IF(B6="作成なし","純資産",IF(B22="","連結純資産",IF(OR(C81="IFRS",C81="米国基準"),"資本合計","連結純資産")))</f>
        <v>連結純資産</v>
      </c>
      <c r="C27" s="620"/>
      <c r="D27" s="625" t="str">
        <f>IFERROR(VALUE(VLOOKUP($B$22,軽微基準額算出シート!$I:$U,4,FALSE)&amp;""),"データ未入力")</f>
        <v>データ未入力</v>
      </c>
      <c r="E27" s="490">
        <v>0.3</v>
      </c>
      <c r="F27" s="491" t="e">
        <f>IF(D27&lt;0,"0",ROUNDDOWN(D27*E27,0))</f>
        <v>#VALUE!</v>
      </c>
      <c r="G27" s="347"/>
      <c r="H27" s="363"/>
      <c r="I27" s="278"/>
      <c r="J27" s="278"/>
      <c r="K27" s="329"/>
      <c r="L27" s="330"/>
      <c r="M27" s="329"/>
      <c r="N27" s="329"/>
      <c r="O27" s="329"/>
      <c r="P27" s="329"/>
      <c r="Q27" s="500"/>
      <c r="R27" s="329"/>
      <c r="S27" s="330"/>
      <c r="T27" s="329"/>
      <c r="U27" s="329"/>
    </row>
    <row r="28" spans="1:21" ht="21" customHeight="1">
      <c r="A28" s="346"/>
      <c r="B28" s="621"/>
      <c r="C28" s="622"/>
      <c r="D28" s="626"/>
      <c r="E28" s="490">
        <v>0.15</v>
      </c>
      <c r="F28" s="491" t="e">
        <f>IF(D27&lt;0,"0",ROUNDDOWN(D27*E28,0))</f>
        <v>#VALUE!</v>
      </c>
      <c r="G28" s="347"/>
      <c r="H28" s="363"/>
      <c r="I28" s="278"/>
      <c r="J28" s="278"/>
      <c r="K28" s="329"/>
      <c r="L28" s="330"/>
      <c r="M28" s="329"/>
      <c r="N28" s="329"/>
      <c r="O28" s="329"/>
      <c r="P28" s="329"/>
      <c r="Q28" s="500"/>
      <c r="R28" s="329"/>
      <c r="S28" s="330"/>
      <c r="T28" s="329"/>
      <c r="U28" s="329"/>
    </row>
    <row r="29" spans="1:21" ht="21" customHeight="1">
      <c r="A29" s="346"/>
      <c r="B29" s="623"/>
      <c r="C29" s="624"/>
      <c r="D29" s="627"/>
      <c r="E29" s="490">
        <v>0.03</v>
      </c>
      <c r="F29" s="491" t="e">
        <f>IF(D27&lt;0,"0",ROUNDDOWN(D27*E29,0))</f>
        <v>#VALUE!</v>
      </c>
      <c r="G29" s="347"/>
      <c r="H29" s="363"/>
    </row>
    <row r="30" spans="1:21" ht="21" customHeight="1" thickBot="1">
      <c r="A30" s="346"/>
      <c r="B30" s="645" t="str">
        <f>IF(軽微基準額算出シート!$B$6="作成なし","資本金","連結資本金")</f>
        <v>連結資本金</v>
      </c>
      <c r="C30" s="646"/>
      <c r="D30" s="489" t="str">
        <f>IFERROR(VALUE(VLOOKUP($B$22,軽微基準額算出シート!$I:$U,5,FALSE)&amp;""),"データ未入力")</f>
        <v>データ未入力</v>
      </c>
      <c r="E30" s="490">
        <v>0.1</v>
      </c>
      <c r="F30" s="492" t="e">
        <f>ROUNDDOWN(D30*E30,0)</f>
        <v>#VALUE!</v>
      </c>
      <c r="G30" s="347"/>
      <c r="H30" s="363"/>
      <c r="I30" s="427" t="s">
        <v>437</v>
      </c>
    </row>
    <row r="31" spans="1:21" ht="21" customHeight="1">
      <c r="A31" s="346"/>
      <c r="B31" s="345"/>
      <c r="C31" s="345"/>
      <c r="D31" s="348"/>
      <c r="E31" s="344"/>
      <c r="F31" s="349"/>
      <c r="G31" s="347"/>
      <c r="H31" s="363"/>
      <c r="I31" s="428" t="s">
        <v>426</v>
      </c>
      <c r="J31" s="628" t="s">
        <v>438</v>
      </c>
      <c r="K31" s="628"/>
      <c r="L31" s="628"/>
      <c r="M31" s="628"/>
      <c r="N31" s="628"/>
      <c r="O31" s="628"/>
      <c r="P31" s="628"/>
      <c r="Q31" s="628"/>
      <c r="R31" s="628"/>
      <c r="S31" s="628"/>
      <c r="T31" s="628"/>
      <c r="U31" s="628"/>
    </row>
    <row r="32" spans="1:21" ht="21" customHeight="1" thickBot="1">
      <c r="A32" s="346"/>
      <c r="B32" s="404" t="s">
        <v>358</v>
      </c>
      <c r="C32" s="345"/>
      <c r="D32" s="348"/>
      <c r="E32" s="344"/>
      <c r="F32" s="349"/>
      <c r="G32" s="347"/>
      <c r="H32" s="363"/>
      <c r="I32" s="595" t="s">
        <v>430</v>
      </c>
      <c r="J32" s="598" t="s">
        <v>428</v>
      </c>
      <c r="K32" s="599"/>
      <c r="L32" s="599"/>
      <c r="M32" s="599"/>
      <c r="N32" s="599"/>
      <c r="O32" s="599"/>
      <c r="P32" s="599"/>
      <c r="Q32" s="599"/>
      <c r="R32" s="599"/>
      <c r="S32" s="599"/>
      <c r="T32" s="599"/>
      <c r="U32" s="600"/>
    </row>
    <row r="33" spans="1:21" ht="21" customHeight="1">
      <c r="A33" s="346"/>
      <c r="B33" s="632"/>
      <c r="C33" s="633"/>
      <c r="D33" s="333" t="s">
        <v>359</v>
      </c>
      <c r="E33" s="334" t="s">
        <v>354</v>
      </c>
      <c r="F33" s="360" t="s">
        <v>367</v>
      </c>
      <c r="G33" s="347"/>
      <c r="H33" s="363"/>
      <c r="I33" s="596"/>
      <c r="J33" s="601"/>
      <c r="K33" s="602"/>
      <c r="L33" s="602"/>
      <c r="M33" s="602"/>
      <c r="N33" s="602"/>
      <c r="O33" s="602"/>
      <c r="P33" s="602"/>
      <c r="Q33" s="602"/>
      <c r="R33" s="602"/>
      <c r="S33" s="602"/>
      <c r="T33" s="602"/>
      <c r="U33" s="603"/>
    </row>
    <row r="34" spans="1:21" ht="21" customHeight="1">
      <c r="A34" s="346"/>
      <c r="B34" s="580" t="s">
        <v>355</v>
      </c>
      <c r="C34" s="581"/>
      <c r="D34" s="369" t="str">
        <f>IF(B6="作成なし","-",IFERROR(VALUE(VLOOKUP($B$22,軽微基準額算出シート!$I:$U,10,FALSE)&amp;""),"データ未入力"))</f>
        <v>データ未入力</v>
      </c>
      <c r="E34" s="357">
        <v>0.1</v>
      </c>
      <c r="F34" s="443" t="e">
        <f>ROUNDDOWN(D34*E34,0)</f>
        <v>#VALUE!</v>
      </c>
      <c r="G34" s="347"/>
      <c r="H34" s="363"/>
      <c r="I34" s="597"/>
      <c r="J34" s="604"/>
      <c r="K34" s="605"/>
      <c r="L34" s="605"/>
      <c r="M34" s="605"/>
      <c r="N34" s="605"/>
      <c r="O34" s="605"/>
      <c r="P34" s="605"/>
      <c r="Q34" s="605"/>
      <c r="R34" s="605"/>
      <c r="S34" s="605"/>
      <c r="T34" s="605"/>
      <c r="U34" s="606"/>
    </row>
    <row r="35" spans="1:21" ht="21" customHeight="1">
      <c r="A35" s="346"/>
      <c r="B35" s="634" t="s">
        <v>356</v>
      </c>
      <c r="C35" s="635"/>
      <c r="D35" s="613" t="str">
        <f>IF(B6="作成なし","-",IFERROR(VALUE(VLOOKUP($B$22,軽微基準額算出シート!$I:$U,11,FALSE)&amp;""),"データ未入力"))</f>
        <v>データ未入力</v>
      </c>
      <c r="E35" s="357">
        <v>0.3</v>
      </c>
      <c r="F35" s="443" t="e">
        <f>IF(D35&lt;0,"0",ROUNDDOWN(D35*E35,0))</f>
        <v>#VALUE!</v>
      </c>
      <c r="G35" s="347"/>
      <c r="H35" s="363"/>
      <c r="I35" s="595" t="s">
        <v>431</v>
      </c>
      <c r="J35" s="598" t="s">
        <v>461</v>
      </c>
      <c r="K35" s="607"/>
      <c r="L35" s="607"/>
      <c r="M35" s="607"/>
      <c r="N35" s="607"/>
      <c r="O35" s="607"/>
      <c r="P35" s="607"/>
      <c r="Q35" s="607"/>
      <c r="R35" s="607"/>
      <c r="S35" s="607"/>
      <c r="T35" s="607"/>
      <c r="U35" s="608"/>
    </row>
    <row r="36" spans="1:21" ht="21" customHeight="1">
      <c r="A36" s="346"/>
      <c r="B36" s="636"/>
      <c r="C36" s="637"/>
      <c r="D36" s="614"/>
      <c r="E36" s="357">
        <v>0.15</v>
      </c>
      <c r="F36" s="443" t="e">
        <f>IF(D35&lt;0,"0",ROUNDDOWN(D35*E36,0))</f>
        <v>#VALUE!</v>
      </c>
      <c r="G36" s="347"/>
      <c r="H36" s="363"/>
      <c r="I36" s="597"/>
      <c r="J36" s="609"/>
      <c r="K36" s="610"/>
      <c r="L36" s="610"/>
      <c r="M36" s="610"/>
      <c r="N36" s="610"/>
      <c r="O36" s="610"/>
      <c r="P36" s="610"/>
      <c r="Q36" s="610"/>
      <c r="R36" s="610"/>
      <c r="S36" s="610"/>
      <c r="T36" s="610"/>
      <c r="U36" s="611"/>
    </row>
    <row r="37" spans="1:21" ht="21" customHeight="1">
      <c r="A37" s="346"/>
      <c r="B37" s="638"/>
      <c r="C37" s="639"/>
      <c r="D37" s="615"/>
      <c r="E37" s="357">
        <v>0.03</v>
      </c>
      <c r="F37" s="443" t="e">
        <f>IF(D35&lt;0,"0",ROUNDDOWN(D35*E37,0))</f>
        <v>#VALUE!</v>
      </c>
      <c r="G37" s="347"/>
      <c r="H37" s="363"/>
      <c r="I37" s="616" t="s">
        <v>427</v>
      </c>
      <c r="J37" s="570" t="s">
        <v>510</v>
      </c>
      <c r="K37" s="566"/>
      <c r="L37" s="566"/>
      <c r="M37" s="566"/>
      <c r="N37" s="566"/>
      <c r="O37" s="566"/>
      <c r="P37" s="566"/>
      <c r="Q37" s="566"/>
      <c r="R37" s="566"/>
      <c r="S37" s="566"/>
      <c r="T37" s="566"/>
      <c r="U37" s="571"/>
    </row>
    <row r="38" spans="1:21" ht="21" customHeight="1" thickBot="1">
      <c r="A38" s="346"/>
      <c r="B38" s="580" t="s">
        <v>357</v>
      </c>
      <c r="C38" s="581"/>
      <c r="D38" s="336" t="str">
        <f>IF(B6="作成なし","-",IFERROR(VALUE(VLOOKUP($B$22,軽微基準額算出シート!$I:$U,12,FALSE)&amp;""),"データ未入力"))</f>
        <v>データ未入力</v>
      </c>
      <c r="E38" s="357">
        <v>0.1</v>
      </c>
      <c r="F38" s="444" t="e">
        <f>ROUNDDOWN(D38*E38,0)</f>
        <v>#VALUE!</v>
      </c>
      <c r="G38" s="403"/>
      <c r="H38" s="363"/>
      <c r="I38" s="617"/>
      <c r="J38" s="572"/>
      <c r="K38" s="573"/>
      <c r="L38" s="573"/>
      <c r="M38" s="573"/>
      <c r="N38" s="573"/>
      <c r="O38" s="573"/>
      <c r="P38" s="573"/>
      <c r="Q38" s="573"/>
      <c r="R38" s="573"/>
      <c r="S38" s="573"/>
      <c r="T38" s="573"/>
      <c r="U38" s="574"/>
    </row>
    <row r="39" spans="1:21" ht="21" customHeight="1">
      <c r="A39" s="346"/>
      <c r="B39" s="345"/>
      <c r="C39" s="345"/>
      <c r="D39" s="348"/>
      <c r="E39" s="348"/>
      <c r="F39" s="349"/>
      <c r="G39" s="347"/>
      <c r="H39" s="363"/>
      <c r="I39" s="617"/>
      <c r="J39" s="572"/>
      <c r="K39" s="573"/>
      <c r="L39" s="573"/>
      <c r="M39" s="573"/>
      <c r="N39" s="573"/>
      <c r="O39" s="573"/>
      <c r="P39" s="573"/>
      <c r="Q39" s="573"/>
      <c r="R39" s="573"/>
      <c r="S39" s="573"/>
      <c r="T39" s="573"/>
      <c r="U39" s="574"/>
    </row>
    <row r="40" spans="1:21" ht="21" customHeight="1" thickBot="1">
      <c r="A40" s="346"/>
      <c r="B40" s="404" t="s">
        <v>420</v>
      </c>
      <c r="C40" s="345"/>
      <c r="D40" s="348"/>
      <c r="E40" s="348"/>
      <c r="F40" s="349"/>
      <c r="G40" s="347"/>
      <c r="H40" s="363"/>
      <c r="I40" s="618"/>
      <c r="J40" s="575"/>
      <c r="K40" s="576"/>
      <c r="L40" s="576"/>
      <c r="M40" s="576"/>
      <c r="N40" s="576"/>
      <c r="O40" s="576"/>
      <c r="P40" s="576"/>
      <c r="Q40" s="576"/>
      <c r="R40" s="576"/>
      <c r="S40" s="576"/>
      <c r="T40" s="576"/>
      <c r="U40" s="577"/>
    </row>
    <row r="41" spans="1:21" ht="21" customHeight="1">
      <c r="A41" s="346"/>
      <c r="B41" s="582"/>
      <c r="C41" s="583"/>
      <c r="D41" s="358" t="s">
        <v>369</v>
      </c>
      <c r="E41" s="359" t="s">
        <v>354</v>
      </c>
      <c r="F41" s="361" t="s">
        <v>367</v>
      </c>
      <c r="G41" s="347"/>
      <c r="H41" s="363"/>
      <c r="I41" s="504"/>
      <c r="J41" s="566"/>
      <c r="K41" s="566"/>
      <c r="L41" s="566"/>
      <c r="M41" s="566"/>
      <c r="N41" s="566"/>
      <c r="O41" s="566"/>
      <c r="P41" s="566"/>
      <c r="Q41" s="566"/>
      <c r="R41" s="566"/>
      <c r="S41" s="566"/>
      <c r="T41" s="566"/>
      <c r="U41" s="566"/>
    </row>
    <row r="42" spans="1:21" ht="21" customHeight="1">
      <c r="A42" s="346"/>
      <c r="B42" s="580" t="str">
        <f>IF(B6="作成なし","売上高",IF(B22="","連結売上高","連結売上高"))</f>
        <v>連結売上高</v>
      </c>
      <c r="C42" s="581"/>
      <c r="D42" s="336" t="str">
        <f>IFERROR(VALUE(VLOOKUP($B$22,軽微基準額算出シート!$I:$U,6,FALSE)&amp;""),"データ未入力")</f>
        <v>データ未入力</v>
      </c>
      <c r="E42" s="357">
        <v>0.1</v>
      </c>
      <c r="F42" s="443" t="e">
        <f>ROUNDDOWN(D42*E42,0)</f>
        <v>#VALUE!</v>
      </c>
      <c r="G42" s="347"/>
      <c r="H42" s="363"/>
      <c r="I42" s="430"/>
      <c r="J42" s="430"/>
      <c r="K42" s="430"/>
      <c r="L42" s="430"/>
      <c r="M42" s="430"/>
      <c r="N42" s="430"/>
      <c r="O42" s="430"/>
      <c r="P42" s="430"/>
      <c r="Q42" s="430"/>
      <c r="R42" s="430"/>
      <c r="S42" s="430"/>
      <c r="T42" s="430"/>
      <c r="U42" s="430"/>
    </row>
    <row r="43" spans="1:21" ht="21" customHeight="1">
      <c r="A43" s="346"/>
      <c r="B43" s="580" t="str">
        <f>IF(B6="作成なし","経常利益",IF(B22="","連結経常利益","連結経常利益"))</f>
        <v>連結経常利益</v>
      </c>
      <c r="C43" s="581"/>
      <c r="D43" s="336" t="str">
        <f ca="1">IFERROR(IF(OR(C81="IFRS",C81="米国基準"),"-",VALUE(VLOOKUP($B$22,軽微基準額算出シート!$I:$U,7,FALSE)&amp;"")),"データ未入力")</f>
        <v>データ未入力</v>
      </c>
      <c r="E43" s="357">
        <v>0.3</v>
      </c>
      <c r="F43" s="443" t="e">
        <f ca="1">IF(D43="-","-",IF(E57&lt;E58,"以下の特例欄参照",ROUNDDOWN(D43*E43,0)))</f>
        <v>#VALUE!</v>
      </c>
      <c r="G43" s="347"/>
      <c r="H43" s="363"/>
      <c r="I43" s="436" t="s">
        <v>441</v>
      </c>
      <c r="J43" s="437"/>
      <c r="K43" s="437"/>
      <c r="L43" s="437"/>
      <c r="M43" s="437"/>
      <c r="N43" s="437"/>
      <c r="O43" s="437"/>
      <c r="P43" s="437"/>
      <c r="Q43" s="437"/>
      <c r="R43" s="437"/>
      <c r="S43" s="437"/>
      <c r="T43" s="437"/>
      <c r="U43" s="437"/>
    </row>
    <row r="44" spans="1:21" ht="21" customHeight="1" thickBot="1">
      <c r="A44" s="346"/>
      <c r="B44" s="580" t="str">
        <f ca="1">IF(B6="作成なし","当期純利益",IF(B22="","親会社株主に帰属する当期純利益",IF(C81="IFRS","親会社の所有者に帰属する当期利益",IF(C81="米国基準","当社株主に帰属する当期純利益","親会社株主に帰属する当期純利益"))))</f>
        <v>親会社株主に帰属する当期純利益</v>
      </c>
      <c r="C44" s="581"/>
      <c r="D44" s="336" t="str">
        <f>IFERROR(VALUE(VLOOKUP($B$22,軽微基準額算出シート!$I:$U,8,FALSE)&amp;""),"データ未入力")</f>
        <v>データ未入力</v>
      </c>
      <c r="E44" s="357">
        <v>0.3</v>
      </c>
      <c r="F44" s="444" t="e">
        <f>IF(D44="-","-",IF(E62&lt;E63,"以下の特例欄参照",ROUNDDOWN(D44*E44,0)))</f>
        <v>#VALUE!</v>
      </c>
      <c r="G44" s="347"/>
      <c r="H44" s="363"/>
      <c r="I44" s="568" t="s">
        <v>443</v>
      </c>
      <c r="J44" s="568"/>
      <c r="K44" s="568"/>
      <c r="L44" s="568" t="s">
        <v>442</v>
      </c>
      <c r="M44" s="568"/>
      <c r="N44" s="568"/>
      <c r="O44" s="568"/>
      <c r="P44" s="568"/>
      <c r="Q44" s="568"/>
      <c r="R44" s="568"/>
      <c r="S44" s="568"/>
      <c r="T44" s="568"/>
      <c r="U44" s="568"/>
    </row>
    <row r="45" spans="1:21" ht="21" customHeight="1">
      <c r="A45" s="346"/>
      <c r="B45" s="345"/>
      <c r="C45" s="345"/>
      <c r="D45" s="345"/>
      <c r="E45" s="345"/>
      <c r="F45" s="350"/>
      <c r="G45" s="347"/>
      <c r="H45" s="363"/>
      <c r="I45" s="569" t="s">
        <v>439</v>
      </c>
      <c r="J45" s="569"/>
      <c r="K45" s="569"/>
      <c r="L45" s="569" t="s">
        <v>440</v>
      </c>
      <c r="M45" s="569"/>
      <c r="N45" s="569"/>
      <c r="O45" s="569"/>
      <c r="P45" s="569"/>
      <c r="Q45" s="569"/>
      <c r="R45" s="569"/>
      <c r="S45" s="569"/>
      <c r="T45" s="569"/>
      <c r="U45" s="569"/>
    </row>
    <row r="46" spans="1:21" ht="21" customHeight="1" thickBot="1">
      <c r="A46" s="346"/>
      <c r="B46" s="404" t="s">
        <v>358</v>
      </c>
      <c r="C46" s="345"/>
      <c r="D46" s="348"/>
      <c r="E46" s="344"/>
      <c r="F46" s="349"/>
      <c r="G46" s="347"/>
      <c r="H46" s="363"/>
      <c r="I46" s="569"/>
      <c r="J46" s="569"/>
      <c r="K46" s="569"/>
      <c r="L46" s="569"/>
      <c r="M46" s="569"/>
      <c r="N46" s="569"/>
      <c r="O46" s="569"/>
      <c r="P46" s="569"/>
      <c r="Q46" s="569"/>
      <c r="R46" s="569"/>
      <c r="S46" s="569"/>
      <c r="T46" s="569"/>
      <c r="U46" s="569"/>
    </row>
    <row r="47" spans="1:21" ht="21" customHeight="1">
      <c r="A47" s="346"/>
      <c r="B47" s="582"/>
      <c r="C47" s="583"/>
      <c r="D47" s="358" t="s">
        <v>370</v>
      </c>
      <c r="E47" s="359" t="s">
        <v>354</v>
      </c>
      <c r="F47" s="361" t="s">
        <v>367</v>
      </c>
      <c r="G47" s="347"/>
      <c r="H47" s="363"/>
      <c r="I47" s="569"/>
      <c r="J47" s="569"/>
      <c r="K47" s="569"/>
      <c r="L47" s="569"/>
      <c r="M47" s="569"/>
      <c r="N47" s="569"/>
      <c r="O47" s="569"/>
      <c r="P47" s="569"/>
      <c r="Q47" s="569"/>
      <c r="R47" s="569"/>
      <c r="S47" s="569"/>
      <c r="T47" s="569"/>
      <c r="U47" s="569"/>
    </row>
    <row r="48" spans="1:21" ht="21" customHeight="1" thickBot="1">
      <c r="A48" s="346"/>
      <c r="B48" s="580" t="s">
        <v>360</v>
      </c>
      <c r="C48" s="581"/>
      <c r="D48" s="369" t="str">
        <f>IF(B6="作成なし","-",IFERROR(VALUE(VLOOKUP($B$22,軽微基準額算出シート!$I:$U,13,FALSE)&amp;""),"データ未入力"))</f>
        <v>データ未入力</v>
      </c>
      <c r="E48" s="357">
        <v>0.1</v>
      </c>
      <c r="F48" s="444" t="e">
        <f>ROUNDDOWN(D48*E48,0)</f>
        <v>#VALUE!</v>
      </c>
      <c r="G48" s="347"/>
      <c r="H48" s="364"/>
      <c r="I48" s="567" t="s">
        <v>436</v>
      </c>
      <c r="J48" s="567"/>
      <c r="K48" s="567"/>
      <c r="L48" s="567" t="s">
        <v>467</v>
      </c>
      <c r="M48" s="567"/>
      <c r="N48" s="567"/>
      <c r="O48" s="567"/>
      <c r="P48" s="567"/>
      <c r="Q48" s="567"/>
      <c r="R48" s="567"/>
      <c r="S48" s="567"/>
      <c r="T48" s="567"/>
      <c r="U48" s="567"/>
    </row>
    <row r="49" spans="1:21" ht="12" customHeight="1">
      <c r="A49" s="346"/>
      <c r="B49" s="345"/>
      <c r="C49" s="345"/>
      <c r="D49" s="345"/>
      <c r="E49" s="345"/>
      <c r="F49" s="345"/>
      <c r="G49" s="347"/>
      <c r="H49" s="364"/>
      <c r="I49" s="567"/>
      <c r="J49" s="567"/>
      <c r="K49" s="567"/>
      <c r="L49" s="567"/>
      <c r="M49" s="567"/>
      <c r="N49" s="567"/>
      <c r="O49" s="567"/>
      <c r="P49" s="567"/>
      <c r="Q49" s="567"/>
      <c r="R49" s="567"/>
      <c r="S49" s="567"/>
      <c r="T49" s="567"/>
      <c r="U49" s="567"/>
    </row>
    <row r="50" spans="1:21" ht="12" customHeight="1">
      <c r="A50" s="346"/>
      <c r="B50" s="351"/>
      <c r="C50" s="351"/>
      <c r="D50" s="351"/>
      <c r="E50" s="351"/>
      <c r="F50" s="351"/>
      <c r="G50" s="347"/>
      <c r="H50" s="364"/>
      <c r="I50" s="567"/>
      <c r="J50" s="567"/>
      <c r="K50" s="567"/>
      <c r="L50" s="567"/>
      <c r="M50" s="567"/>
      <c r="N50" s="567"/>
      <c r="O50" s="567"/>
      <c r="P50" s="567"/>
      <c r="Q50" s="567"/>
      <c r="R50" s="567"/>
      <c r="S50" s="567"/>
      <c r="T50" s="567"/>
      <c r="U50" s="567"/>
    </row>
    <row r="51" spans="1:21" ht="12" customHeight="1">
      <c r="A51" s="346"/>
      <c r="B51" s="345"/>
      <c r="C51" s="345"/>
      <c r="D51" s="345"/>
      <c r="E51" s="345"/>
      <c r="F51" s="345"/>
      <c r="G51" s="347"/>
      <c r="H51" s="364"/>
      <c r="I51" s="567"/>
      <c r="J51" s="567"/>
      <c r="K51" s="567"/>
      <c r="L51" s="567"/>
      <c r="M51" s="567"/>
      <c r="N51" s="567"/>
      <c r="O51" s="567"/>
      <c r="P51" s="567"/>
      <c r="Q51" s="567"/>
      <c r="R51" s="567"/>
      <c r="S51" s="567"/>
      <c r="T51" s="567"/>
      <c r="U51" s="567"/>
    </row>
    <row r="52" spans="1:21" ht="18" customHeight="1">
      <c r="A52" s="346"/>
      <c r="B52" s="404" t="s">
        <v>368</v>
      </c>
      <c r="C52" s="352"/>
      <c r="D52" s="345"/>
      <c r="E52" s="345"/>
      <c r="F52" s="345"/>
      <c r="G52" s="347"/>
      <c r="H52" s="364"/>
      <c r="I52" s="567"/>
      <c r="J52" s="567"/>
      <c r="K52" s="567"/>
      <c r="L52" s="567"/>
      <c r="M52" s="567"/>
      <c r="N52" s="567"/>
      <c r="O52" s="567"/>
      <c r="P52" s="567"/>
      <c r="Q52" s="567"/>
      <c r="R52" s="567"/>
      <c r="S52" s="567"/>
      <c r="T52" s="567"/>
      <c r="U52" s="567"/>
    </row>
    <row r="53" spans="1:21" ht="4.5" customHeight="1">
      <c r="A53" s="346"/>
      <c r="B53" s="345"/>
      <c r="C53" s="345"/>
      <c r="D53" s="345"/>
      <c r="E53" s="345"/>
      <c r="F53" s="345"/>
      <c r="G53" s="347"/>
      <c r="H53" s="364"/>
      <c r="I53" s="567"/>
      <c r="J53" s="567"/>
      <c r="K53" s="567"/>
      <c r="L53" s="567"/>
      <c r="M53" s="567"/>
      <c r="N53" s="567"/>
      <c r="O53" s="567"/>
      <c r="P53" s="567"/>
      <c r="Q53" s="567"/>
      <c r="R53" s="567"/>
      <c r="S53" s="567"/>
      <c r="T53" s="567"/>
      <c r="U53" s="567"/>
    </row>
    <row r="54" spans="1:21" ht="12" customHeight="1">
      <c r="A54" s="406"/>
      <c r="B54" s="407" t="s">
        <v>375</v>
      </c>
      <c r="C54" s="407"/>
      <c r="D54" s="407"/>
      <c r="E54" s="407"/>
      <c r="F54" s="407"/>
      <c r="G54" s="353"/>
      <c r="H54" s="364"/>
      <c r="I54" s="567" t="s">
        <v>446</v>
      </c>
      <c r="J54" s="567"/>
      <c r="K54" s="567"/>
      <c r="L54" s="567" t="s">
        <v>468</v>
      </c>
      <c r="M54" s="567"/>
      <c r="N54" s="567"/>
      <c r="O54" s="567"/>
      <c r="P54" s="567"/>
      <c r="Q54" s="567"/>
      <c r="R54" s="567"/>
      <c r="S54" s="567"/>
      <c r="T54" s="567"/>
      <c r="U54" s="567"/>
    </row>
    <row r="55" spans="1:21" ht="12" customHeight="1">
      <c r="A55" s="406"/>
      <c r="B55" s="584" t="s">
        <v>504</v>
      </c>
      <c r="C55" s="584"/>
      <c r="D55" s="584"/>
      <c r="E55" s="584"/>
      <c r="F55" s="584"/>
      <c r="G55" s="353"/>
      <c r="H55" s="364"/>
      <c r="I55" s="567"/>
      <c r="J55" s="567"/>
      <c r="K55" s="567"/>
      <c r="L55" s="567"/>
      <c r="M55" s="567"/>
      <c r="N55" s="567"/>
      <c r="O55" s="567"/>
      <c r="P55" s="567"/>
      <c r="Q55" s="567"/>
      <c r="R55" s="567"/>
      <c r="S55" s="567"/>
      <c r="T55" s="567"/>
      <c r="U55" s="567"/>
    </row>
    <row r="56" spans="1:21" ht="12" customHeight="1">
      <c r="A56" s="406"/>
      <c r="B56" s="584"/>
      <c r="C56" s="584"/>
      <c r="D56" s="584"/>
      <c r="E56" s="584"/>
      <c r="F56" s="584"/>
      <c r="G56" s="353"/>
      <c r="H56" s="363"/>
      <c r="I56" s="567"/>
      <c r="J56" s="567"/>
      <c r="K56" s="567"/>
      <c r="L56" s="567"/>
      <c r="M56" s="567"/>
      <c r="N56" s="567"/>
      <c r="O56" s="567"/>
      <c r="P56" s="567"/>
      <c r="Q56" s="567"/>
      <c r="R56" s="567"/>
      <c r="S56" s="567"/>
      <c r="T56" s="567"/>
      <c r="U56" s="567"/>
    </row>
    <row r="57" spans="1:21" ht="12" customHeight="1">
      <c r="A57" s="406"/>
      <c r="B57" s="407"/>
      <c r="C57" s="407"/>
      <c r="D57" s="408" t="s">
        <v>361</v>
      </c>
      <c r="E57" s="409" t="str">
        <f ca="1">D43</f>
        <v>データ未入力</v>
      </c>
      <c r="F57" s="410" t="s">
        <v>376</v>
      </c>
      <c r="G57" s="353"/>
      <c r="H57" s="363"/>
      <c r="I57" s="567"/>
      <c r="J57" s="567"/>
      <c r="K57" s="567"/>
      <c r="L57" s="567"/>
      <c r="M57" s="567"/>
      <c r="N57" s="567"/>
      <c r="O57" s="567"/>
      <c r="P57" s="567"/>
      <c r="Q57" s="567"/>
      <c r="R57" s="567"/>
      <c r="S57" s="567"/>
      <c r="T57" s="567"/>
      <c r="U57" s="567"/>
    </row>
    <row r="58" spans="1:21" ht="12" customHeight="1">
      <c r="A58" s="406"/>
      <c r="B58" s="407"/>
      <c r="C58" s="407"/>
      <c r="D58" s="408" t="s">
        <v>362</v>
      </c>
      <c r="E58" s="439" t="str">
        <f>IFERROR(D42*0.02,D42)</f>
        <v>データ未入力</v>
      </c>
      <c r="F58" s="411" t="str">
        <f ca="1">IF(COUNTIF(E57:E58,"データ未入力"),"",IF(OR(C81="IFRS",C81="米国基準"),"非該当",IF(E57&lt;E58,"該当","非該当")))</f>
        <v/>
      </c>
      <c r="G58" s="353"/>
      <c r="H58" s="363"/>
      <c r="I58" s="567"/>
      <c r="J58" s="567"/>
      <c r="K58" s="567"/>
      <c r="L58" s="567"/>
      <c r="M58" s="567"/>
      <c r="N58" s="567"/>
      <c r="O58" s="567"/>
      <c r="P58" s="567"/>
      <c r="Q58" s="567"/>
      <c r="R58" s="567"/>
      <c r="S58" s="567"/>
      <c r="T58" s="567"/>
      <c r="U58" s="567"/>
    </row>
    <row r="59" spans="1:21" ht="12" customHeight="1">
      <c r="A59" s="406"/>
      <c r="B59" s="407" t="str">
        <f ca="1">IFERROR(IF(C81="IFRS","・直前年度の親会社の所有者に帰属する当期利益額【C】が同年度の連結売上高の１％【D】に満たない場合",IF(C81="米国基準","・直前年度の当社株主に帰属する当期純利益額【C】が同年度の連結売上高の１％【D】に満たない場合","・直前年度の（親会社株主に帰属する）当期純利益額【C】が同年度の（連結）売上高の１％【D】に満たない場合")),"・直前年度の（親会社株主に帰属する）当期純利益額【C】が同年度の（連結）売上高の１％【D】に満たない場合")</f>
        <v>・直前年度の（親会社株主に帰属する）当期純利益額【C】が同年度の（連結）売上高の１％【D】に満たない場合</v>
      </c>
      <c r="C59" s="407"/>
      <c r="D59" s="407"/>
      <c r="E59" s="407"/>
      <c r="F59" s="407"/>
      <c r="G59" s="353"/>
      <c r="H59" s="363"/>
      <c r="I59" s="567" t="s">
        <v>460</v>
      </c>
      <c r="J59" s="567"/>
      <c r="K59" s="567"/>
      <c r="L59" s="570" t="s">
        <v>511</v>
      </c>
      <c r="M59" s="566"/>
      <c r="N59" s="566"/>
      <c r="O59" s="566"/>
      <c r="P59" s="566"/>
      <c r="Q59" s="566"/>
      <c r="R59" s="566"/>
      <c r="S59" s="566"/>
      <c r="T59" s="566"/>
      <c r="U59" s="571"/>
    </row>
    <row r="60" spans="1:21" ht="12" customHeight="1">
      <c r="A60" s="406"/>
      <c r="B60" s="584" t="str">
        <f ca="1">IFERROR(IF(C81="IFRS","　→「直近５年間の親会社の所有者に帰属する当期利益額の平均」の30％又は「直前年度の連結売上高の１％の額」の30％のうちいずれか大きい額",IF(C81="米国基準","　→「直近５年間の当社株主に帰属する当期純利益額の平均」の30％又は「直前年度の連結売上高の１％の額」の30％のうちいずれか大きい額","　→「直近５年間の（親会社株主に帰属する）当期純利益額の平均」の30％又は「直前年度の（連結）売上高の１％の額」の30％のうちいずれか大きい額")),"　→「直近５年間の（親会社株主に帰属する）当期純利益額の平均」の30％又は「直前年度の（連結）売上高の１％の額」の30％のうちいずれか大きい額")</f>
        <v>　→「直近５年間の（親会社株主に帰属する）当期純利益額の平均」の30％又は「直前年度の（連結）売上高の１％の額」の30％のうちいずれか大きい額</v>
      </c>
      <c r="C60" s="584"/>
      <c r="D60" s="584"/>
      <c r="E60" s="584"/>
      <c r="F60" s="584"/>
      <c r="G60" s="353"/>
      <c r="H60" s="363"/>
      <c r="I60" s="567"/>
      <c r="J60" s="567"/>
      <c r="K60" s="567"/>
      <c r="L60" s="572"/>
      <c r="M60" s="573"/>
      <c r="N60" s="573"/>
      <c r="O60" s="573"/>
      <c r="P60" s="573"/>
      <c r="Q60" s="573"/>
      <c r="R60" s="573"/>
      <c r="S60" s="573"/>
      <c r="T60" s="573"/>
      <c r="U60" s="574"/>
    </row>
    <row r="61" spans="1:21" ht="12" customHeight="1">
      <c r="A61" s="406"/>
      <c r="B61" s="584"/>
      <c r="C61" s="584"/>
      <c r="D61" s="584"/>
      <c r="E61" s="584"/>
      <c r="F61" s="584"/>
      <c r="G61" s="353"/>
      <c r="H61" s="363"/>
      <c r="I61" s="567"/>
      <c r="J61" s="567"/>
      <c r="K61" s="567"/>
      <c r="L61" s="572"/>
      <c r="M61" s="573"/>
      <c r="N61" s="573"/>
      <c r="O61" s="573"/>
      <c r="P61" s="573"/>
      <c r="Q61" s="573"/>
      <c r="R61" s="573"/>
      <c r="S61" s="573"/>
      <c r="T61" s="573"/>
      <c r="U61" s="574"/>
    </row>
    <row r="62" spans="1:21" ht="12" customHeight="1">
      <c r="A62" s="406"/>
      <c r="B62" s="407"/>
      <c r="C62" s="407"/>
      <c r="D62" s="408" t="s">
        <v>363</v>
      </c>
      <c r="E62" s="409" t="str">
        <f>D44</f>
        <v>データ未入力</v>
      </c>
      <c r="F62" s="410" t="s">
        <v>377</v>
      </c>
      <c r="G62" s="353"/>
      <c r="H62" s="363"/>
      <c r="I62" s="567"/>
      <c r="J62" s="567"/>
      <c r="K62" s="567"/>
      <c r="L62" s="572"/>
      <c r="M62" s="573"/>
      <c r="N62" s="573"/>
      <c r="O62" s="573"/>
      <c r="P62" s="573"/>
      <c r="Q62" s="573"/>
      <c r="R62" s="573"/>
      <c r="S62" s="573"/>
      <c r="T62" s="573"/>
      <c r="U62" s="574"/>
    </row>
    <row r="63" spans="1:21" ht="12" customHeight="1">
      <c r="A63" s="406"/>
      <c r="B63" s="407"/>
      <c r="C63" s="407"/>
      <c r="D63" s="408" t="s">
        <v>364</v>
      </c>
      <c r="E63" s="439" t="str">
        <f>IFERROR(D42*0.01,D42)</f>
        <v>データ未入力</v>
      </c>
      <c r="F63" s="411" t="str">
        <f>IF(COUNTIF(E62:E63,"データ未入力"),"",IF(E62&lt;E63,"該当","非該当"))</f>
        <v/>
      </c>
      <c r="G63" s="353"/>
      <c r="H63" s="363"/>
      <c r="I63" s="567"/>
      <c r="J63" s="567"/>
      <c r="K63" s="567"/>
      <c r="L63" s="572"/>
      <c r="M63" s="573"/>
      <c r="N63" s="573"/>
      <c r="O63" s="573"/>
      <c r="P63" s="573"/>
      <c r="Q63" s="573"/>
      <c r="R63" s="573"/>
      <c r="S63" s="573"/>
      <c r="T63" s="573"/>
      <c r="U63" s="574"/>
    </row>
    <row r="64" spans="1:21" ht="12" customHeight="1" thickBot="1">
      <c r="A64" s="346"/>
      <c r="B64" s="354"/>
      <c r="C64" s="345"/>
      <c r="D64" s="345"/>
      <c r="E64" s="345"/>
      <c r="F64" s="345"/>
      <c r="G64" s="347"/>
      <c r="H64" s="363"/>
      <c r="I64" s="567"/>
      <c r="J64" s="567"/>
      <c r="K64" s="567"/>
      <c r="L64" s="572"/>
      <c r="M64" s="573"/>
      <c r="N64" s="573"/>
      <c r="O64" s="573"/>
      <c r="P64" s="573"/>
      <c r="Q64" s="573"/>
      <c r="R64" s="573"/>
      <c r="S64" s="573"/>
      <c r="T64" s="573"/>
      <c r="U64" s="574"/>
    </row>
    <row r="65" spans="1:23" ht="12" customHeight="1">
      <c r="A65" s="346"/>
      <c r="B65" s="585"/>
      <c r="C65" s="586"/>
      <c r="D65" s="591" t="s">
        <v>473</v>
      </c>
      <c r="E65" s="593" t="s">
        <v>474</v>
      </c>
      <c r="F65" s="589" t="s">
        <v>367</v>
      </c>
      <c r="G65" s="347"/>
      <c r="H65" s="363"/>
      <c r="I65" s="567"/>
      <c r="J65" s="567"/>
      <c r="K65" s="567"/>
      <c r="L65" s="572"/>
      <c r="M65" s="573"/>
      <c r="N65" s="573"/>
      <c r="O65" s="573"/>
      <c r="P65" s="573"/>
      <c r="Q65" s="573"/>
      <c r="R65" s="573"/>
      <c r="S65" s="573"/>
      <c r="T65" s="573"/>
      <c r="U65" s="574"/>
    </row>
    <row r="66" spans="1:23" ht="12" customHeight="1">
      <c r="A66" s="346"/>
      <c r="B66" s="587"/>
      <c r="C66" s="588"/>
      <c r="D66" s="592"/>
      <c r="E66" s="594"/>
      <c r="F66" s="590"/>
      <c r="G66" s="347"/>
      <c r="I66" s="567"/>
      <c r="J66" s="567"/>
      <c r="K66" s="567"/>
      <c r="L66" s="572"/>
      <c r="M66" s="573"/>
      <c r="N66" s="573"/>
      <c r="O66" s="573"/>
      <c r="P66" s="573"/>
      <c r="Q66" s="573"/>
      <c r="R66" s="573"/>
      <c r="S66" s="573"/>
      <c r="T66" s="573"/>
      <c r="U66" s="574"/>
    </row>
    <row r="67" spans="1:23" ht="21.75" customHeight="1">
      <c r="A67" s="346"/>
      <c r="B67" s="580" t="str">
        <f>B43</f>
        <v>連結経常利益</v>
      </c>
      <c r="C67" s="581"/>
      <c r="D67" s="445" t="e">
        <f ca="1">IF(OR(C81="IFRS",C81="米国基準"),"-",ROUNDDOWN(G81*0.3,0))</f>
        <v>#DIV/0!</v>
      </c>
      <c r="E67" s="446" t="e">
        <f>ROUNDDOWN(D42*0.02*0.3,0)</f>
        <v>#VALUE!</v>
      </c>
      <c r="F67" s="443" t="e">
        <f ca="1">IF(OR(C81="IFRS",C81="米国基準"),"-",ROUNDDOWN(MAX(D67:E67),0))</f>
        <v>#DIV/0!</v>
      </c>
      <c r="G67" s="347"/>
      <c r="I67" s="567"/>
      <c r="J67" s="567"/>
      <c r="K67" s="567"/>
      <c r="L67" s="572"/>
      <c r="M67" s="573"/>
      <c r="N67" s="573"/>
      <c r="O67" s="573"/>
      <c r="P67" s="573"/>
      <c r="Q67" s="573"/>
      <c r="R67" s="573"/>
      <c r="S67" s="573"/>
      <c r="T67" s="573"/>
      <c r="U67" s="574"/>
    </row>
    <row r="68" spans="1:23" ht="21" customHeight="1" thickBot="1">
      <c r="A68" s="346"/>
      <c r="B68" s="580" t="str">
        <f ca="1">B44</f>
        <v>親会社株主に帰属する当期純利益</v>
      </c>
      <c r="C68" s="581"/>
      <c r="D68" s="447" t="e">
        <f ca="1">ROUNDDOWN(G82*0.3,0)</f>
        <v>#DIV/0!</v>
      </c>
      <c r="E68" s="448" t="e">
        <f>ROUNDDOWN(D42*0.01*0.3,0)</f>
        <v>#VALUE!</v>
      </c>
      <c r="F68" s="444" t="e">
        <f ca="1">ROUNDDOWN(MAX(D68:E68),0)</f>
        <v>#DIV/0!</v>
      </c>
      <c r="G68" s="347"/>
      <c r="I68" s="567"/>
      <c r="J68" s="567"/>
      <c r="K68" s="567"/>
      <c r="L68" s="572"/>
      <c r="M68" s="573"/>
      <c r="N68" s="573"/>
      <c r="O68" s="573"/>
      <c r="P68" s="573"/>
      <c r="Q68" s="573"/>
      <c r="R68" s="573"/>
      <c r="S68" s="573"/>
      <c r="T68" s="573"/>
      <c r="U68" s="574"/>
    </row>
    <row r="69" spans="1:23" ht="12" customHeight="1">
      <c r="A69" s="346"/>
      <c r="B69" s="433" t="s">
        <v>433</v>
      </c>
      <c r="C69" s="345"/>
      <c r="D69" s="345"/>
      <c r="E69" s="345"/>
      <c r="F69" s="345"/>
      <c r="G69" s="347"/>
      <c r="I69" s="567"/>
      <c r="J69" s="567"/>
      <c r="K69" s="567"/>
      <c r="L69" s="572"/>
      <c r="M69" s="573"/>
      <c r="N69" s="573"/>
      <c r="O69" s="573"/>
      <c r="P69" s="573"/>
      <c r="Q69" s="573"/>
      <c r="R69" s="573"/>
      <c r="S69" s="573"/>
      <c r="T69" s="573"/>
      <c r="U69" s="574"/>
    </row>
    <row r="70" spans="1:23" ht="12" customHeight="1" thickBot="1">
      <c r="A70" s="346"/>
      <c r="B70" s="578" t="s">
        <v>466</v>
      </c>
      <c r="C70" s="578"/>
      <c r="D70" s="578"/>
      <c r="E70" s="578"/>
      <c r="F70" s="578"/>
      <c r="G70" s="347"/>
      <c r="I70" s="567"/>
      <c r="J70" s="567"/>
      <c r="K70" s="567"/>
      <c r="L70" s="572"/>
      <c r="M70" s="573"/>
      <c r="N70" s="573"/>
      <c r="O70" s="573"/>
      <c r="P70" s="573"/>
      <c r="Q70" s="573"/>
      <c r="R70" s="573"/>
      <c r="S70" s="573"/>
      <c r="T70" s="573"/>
      <c r="U70" s="574"/>
    </row>
    <row r="71" spans="1:23" ht="12" customHeight="1" thickBot="1">
      <c r="A71" s="355"/>
      <c r="B71" s="579"/>
      <c r="C71" s="579"/>
      <c r="D71" s="579"/>
      <c r="E71" s="579"/>
      <c r="F71" s="579"/>
      <c r="G71" s="356"/>
      <c r="I71" s="567"/>
      <c r="J71" s="567"/>
      <c r="K71" s="567"/>
      <c r="L71" s="572"/>
      <c r="M71" s="573"/>
      <c r="N71" s="573"/>
      <c r="O71" s="573"/>
      <c r="P71" s="573"/>
      <c r="Q71" s="573"/>
      <c r="R71" s="573"/>
      <c r="S71" s="573"/>
      <c r="T71" s="573"/>
      <c r="U71" s="574"/>
    </row>
    <row r="72" spans="1:23" ht="13.5" customHeight="1">
      <c r="A72" s="440"/>
      <c r="B72" s="440"/>
      <c r="C72" s="440"/>
      <c r="D72" s="440"/>
      <c r="E72" s="440"/>
      <c r="F72" s="440"/>
      <c r="G72" s="440"/>
      <c r="I72" s="567"/>
      <c r="J72" s="567"/>
      <c r="K72" s="567"/>
      <c r="L72" s="572"/>
      <c r="M72" s="573"/>
      <c r="N72" s="573"/>
      <c r="O72" s="573"/>
      <c r="P72" s="573"/>
      <c r="Q72" s="573"/>
      <c r="R72" s="573"/>
      <c r="S72" s="573"/>
      <c r="T72" s="573"/>
      <c r="U72" s="574"/>
    </row>
    <row r="73" spans="1:23" ht="13.5" customHeight="1">
      <c r="I73" s="567"/>
      <c r="J73" s="567"/>
      <c r="K73" s="567"/>
      <c r="L73" s="572"/>
      <c r="M73" s="573"/>
      <c r="N73" s="573"/>
      <c r="O73" s="573"/>
      <c r="P73" s="573"/>
      <c r="Q73" s="573"/>
      <c r="R73" s="573"/>
      <c r="S73" s="573"/>
      <c r="T73" s="573"/>
      <c r="U73" s="574"/>
    </row>
    <row r="74" spans="1:23" ht="13.5" customHeight="1">
      <c r="I74" s="567"/>
      <c r="J74" s="567"/>
      <c r="K74" s="567"/>
      <c r="L74" s="572"/>
      <c r="M74" s="573"/>
      <c r="N74" s="573"/>
      <c r="O74" s="573"/>
      <c r="P74" s="573"/>
      <c r="Q74" s="573"/>
      <c r="R74" s="573"/>
      <c r="S74" s="573"/>
      <c r="T74" s="573"/>
      <c r="U74" s="574"/>
    </row>
    <row r="75" spans="1:23" ht="13.5" customHeight="1">
      <c r="I75" s="567"/>
      <c r="J75" s="567"/>
      <c r="K75" s="567"/>
      <c r="L75" s="572"/>
      <c r="M75" s="573"/>
      <c r="N75" s="573"/>
      <c r="O75" s="573"/>
      <c r="P75" s="573"/>
      <c r="Q75" s="573"/>
      <c r="R75" s="573"/>
      <c r="S75" s="573"/>
      <c r="T75" s="573"/>
      <c r="U75" s="574"/>
    </row>
    <row r="76" spans="1:23" ht="13.5" customHeight="1">
      <c r="I76" s="567"/>
      <c r="J76" s="567"/>
      <c r="K76" s="567"/>
      <c r="L76" s="572"/>
      <c r="M76" s="573"/>
      <c r="N76" s="573"/>
      <c r="O76" s="573"/>
      <c r="P76" s="573"/>
      <c r="Q76" s="573"/>
      <c r="R76" s="573"/>
      <c r="S76" s="573"/>
      <c r="T76" s="573"/>
      <c r="U76" s="574"/>
    </row>
    <row r="77" spans="1:23" ht="13.5" customHeight="1">
      <c r="A77" s="321"/>
      <c r="B77" s="321"/>
      <c r="C77" s="321"/>
      <c r="D77" s="321"/>
      <c r="E77" s="321"/>
      <c r="F77" s="321"/>
      <c r="G77" s="321"/>
      <c r="I77" s="567"/>
      <c r="J77" s="567"/>
      <c r="K77" s="567"/>
      <c r="L77" s="572"/>
      <c r="M77" s="573"/>
      <c r="N77" s="573"/>
      <c r="O77" s="573"/>
      <c r="P77" s="573"/>
      <c r="Q77" s="573"/>
      <c r="R77" s="573"/>
      <c r="S77" s="573"/>
      <c r="T77" s="573"/>
      <c r="U77" s="574"/>
    </row>
    <row r="78" spans="1:23" ht="13.5" customHeight="1">
      <c r="A78" s="321"/>
      <c r="B78" s="321"/>
      <c r="C78" s="321"/>
      <c r="D78" s="321"/>
      <c r="E78" s="321"/>
      <c r="F78" s="321"/>
      <c r="G78" s="321"/>
      <c r="I78" s="567"/>
      <c r="J78" s="567"/>
      <c r="K78" s="567"/>
      <c r="L78" s="575"/>
      <c r="M78" s="576"/>
      <c r="N78" s="576"/>
      <c r="O78" s="576"/>
      <c r="P78" s="576"/>
      <c r="Q78" s="576"/>
      <c r="R78" s="576"/>
      <c r="S78" s="576"/>
      <c r="T78" s="576"/>
      <c r="U78" s="577"/>
    </row>
    <row r="79" spans="1:23" ht="13.5" customHeight="1">
      <c r="A79" s="321"/>
      <c r="B79" s="321"/>
      <c r="C79" s="321"/>
      <c r="D79" s="321"/>
      <c r="E79" s="321"/>
      <c r="F79" s="321"/>
      <c r="G79" s="321"/>
      <c r="I79" s="441"/>
      <c r="J79" s="441"/>
      <c r="K79" s="441"/>
      <c r="L79" s="437"/>
      <c r="M79" s="437"/>
      <c r="N79" s="437"/>
      <c r="O79" s="437"/>
      <c r="P79" s="437"/>
      <c r="Q79" s="437"/>
      <c r="R79" s="437"/>
      <c r="S79" s="437"/>
      <c r="T79" s="437"/>
      <c r="U79" s="442"/>
      <c r="W79" s="434"/>
    </row>
    <row r="80" spans="1:23" hidden="1">
      <c r="A80" s="371" t="s">
        <v>378</v>
      </c>
      <c r="B80" s="429" t="s">
        <v>286</v>
      </c>
      <c r="C80" s="332" t="s">
        <v>286</v>
      </c>
      <c r="D80" s="371" t="s">
        <v>379</v>
      </c>
      <c r="E80" s="371" t="s">
        <v>380</v>
      </c>
      <c r="F80" s="371"/>
      <c r="G80" s="371" t="s">
        <v>381</v>
      </c>
      <c r="I80" s="437"/>
      <c r="J80" s="437"/>
      <c r="K80" s="437"/>
      <c r="L80" s="437"/>
      <c r="M80" s="437"/>
      <c r="N80" s="437"/>
      <c r="O80" s="437"/>
      <c r="P80" s="437"/>
      <c r="Q80" s="437"/>
      <c r="R80" s="437"/>
      <c r="S80" s="437"/>
      <c r="T80" s="437"/>
      <c r="U80" s="437"/>
    </row>
    <row r="81" spans="1:21" hidden="1">
      <c r="A81" s="372">
        <f ca="1">OFFSET($I$1,MATCH($B$22,I:I,0)-1,0)</f>
        <v>45382</v>
      </c>
      <c r="B81" s="429" t="str">
        <f ca="1">VLOOKUP(A81,$I:$P,2,FALSE)</f>
        <v>日本基準（連結）</v>
      </c>
      <c r="C81" s="332" t="str">
        <f ca="1">VLOOKUP(A81,$I:$P,2,FALSE)</f>
        <v>日本基準（連結）</v>
      </c>
      <c r="D81" s="373" t="str">
        <f ca="1">IF(VLOOKUP(A81,$I:$P,7,FALSE)="","",IF(VLOOKUP(A81,$I:$P,7,FALSE)&lt;0,0,VLOOKUP(A81,$I:$P,7,FALSE)))</f>
        <v/>
      </c>
      <c r="E81" s="389" t="str">
        <f ca="1">IF(VLOOKUP(A81,$I:$P,8,FALSE)="","",IF(VLOOKUP(A81,$I:$P,8,FALSE)&lt;0,0,VLOOKUP(A81,$I:$P,8,FALSE)))</f>
        <v/>
      </c>
      <c r="F81" s="373" t="s">
        <v>379</v>
      </c>
      <c r="G81" s="389" t="e">
        <f ca="1">AVERAGE(D81:D85)</f>
        <v>#DIV/0!</v>
      </c>
      <c r="I81" s="437"/>
      <c r="J81" s="437"/>
      <c r="K81" s="437"/>
      <c r="L81" s="437"/>
      <c r="M81" s="437"/>
      <c r="N81" s="437"/>
      <c r="O81" s="437"/>
      <c r="P81" s="437"/>
      <c r="Q81" s="437"/>
      <c r="R81" s="437"/>
      <c r="S81" s="437"/>
      <c r="T81" s="437"/>
      <c r="U81" s="437"/>
    </row>
    <row r="82" spans="1:21" hidden="1">
      <c r="A82" s="372">
        <f ca="1">OFFSET($I$1,MATCH($B$22,I:I,0)-2,0)</f>
        <v>45016</v>
      </c>
      <c r="B82" s="429" t="str">
        <f ca="1">VLOOKUP(A82,$I:$P,2,FALSE)</f>
        <v>日本基準（連結）</v>
      </c>
      <c r="C82" s="332" t="str">
        <f ca="1">VLOOKUP(A82,$I:$P,2,FALSE)</f>
        <v>日本基準（連結）</v>
      </c>
      <c r="D82" s="373" t="str">
        <f ca="1">IF(COUNTIF(A81:A82,"決算期")&gt;0,"",IF(C81&lt;&gt;C82,"-",IF(VLOOKUP(A82,$I:$P,7,FALSE)="","",IF(VLOOKUP(A82,$I:$P,7,FALSE)&lt;0,0,VLOOKUP(A82,$I:$P,7,FALSE)))))</f>
        <v/>
      </c>
      <c r="E82" s="373" t="str">
        <f ca="1">IF(COUNTIF(A81:A82,"決算期")&gt;0,"",IF(C81&lt;&gt;C82,"-",IF(VLOOKUP(A82,$I:$P,8,FALSE)="","",IF(VLOOKUP(A82,$I:$P,8,FALSE)&lt;0,0,VLOOKUP(A82,$I:$P,8,FALSE)))))</f>
        <v/>
      </c>
      <c r="F82" s="373" t="s">
        <v>380</v>
      </c>
      <c r="G82" s="374" t="e">
        <f ca="1">AVERAGE(E81:E85)</f>
        <v>#DIV/0!</v>
      </c>
      <c r="I82" s="437"/>
      <c r="J82" s="437"/>
      <c r="K82" s="437"/>
      <c r="L82" s="437"/>
      <c r="M82" s="437"/>
      <c r="N82" s="437"/>
      <c r="O82" s="437"/>
      <c r="P82" s="437"/>
      <c r="Q82" s="437"/>
      <c r="R82" s="437"/>
      <c r="S82" s="437"/>
      <c r="T82" s="437"/>
      <c r="U82" s="437"/>
    </row>
    <row r="83" spans="1:21" hidden="1">
      <c r="A83" s="372">
        <f ca="1">OFFSET($I$1,MATCH($B$22,I:I,0)-3,0)</f>
        <v>44651</v>
      </c>
      <c r="B83" s="429" t="str">
        <f ca="1">VLOOKUP(A83,$I:$P,2,FALSE)</f>
        <v>日本基準（連結）</v>
      </c>
      <c r="C83" s="332" t="str">
        <f ca="1">VLOOKUP(A83,$I:$P,2,FALSE)</f>
        <v>日本基準（連結）</v>
      </c>
      <c r="D83" s="373" t="str">
        <f ca="1">IF(COUNTIF(A81:A83,"決算期")&gt;0,"",IF(OR(D82="-",C82&lt;&gt;C83),"-",IF(VLOOKUP(A83,$I:$P,7,FALSE)="","",IF(VLOOKUP(A83,$I:$P,7,FALSE)&lt;0,0,VLOOKUP(A83,$I:$P,7,FALSE)))))</f>
        <v/>
      </c>
      <c r="E83" s="373" t="str">
        <f ca="1">IF(COUNTIF(A81:A83,"決算期")&gt;0,"",IF(OR(E82="-",C82&lt;&gt;C83),"-",IF(VLOOKUP(A83,$I:$P,8,FALSE)="","",IF(VLOOKUP(A83,$I:$P,8,FALSE)&lt;0,0,VLOOKUP(A83,$I:$P,8,FALSE)))))</f>
        <v/>
      </c>
      <c r="I83" s="437"/>
      <c r="J83" s="437"/>
      <c r="K83" s="437"/>
      <c r="L83" s="437"/>
      <c r="M83" s="437"/>
      <c r="N83" s="437"/>
      <c r="O83" s="437"/>
      <c r="P83" s="437"/>
      <c r="Q83" s="437"/>
      <c r="R83" s="437"/>
      <c r="S83" s="437"/>
      <c r="T83" s="437"/>
      <c r="U83" s="437"/>
    </row>
    <row r="84" spans="1:21" hidden="1">
      <c r="A84" s="372">
        <f ca="1">OFFSET($I$1,MATCH($B$22,I:I,0)-4,0)</f>
        <v>44286</v>
      </c>
      <c r="B84" s="429" t="str">
        <f ca="1">VLOOKUP(A84,$I:$P,2,FALSE)</f>
        <v>日本基準（連結）</v>
      </c>
      <c r="C84" s="332" t="str">
        <f ca="1">VLOOKUP(A84,$I:$P,2,FALSE)</f>
        <v>日本基準（連結）</v>
      </c>
      <c r="D84" s="373" t="str">
        <f ca="1">IF(COUNTIF(A81:A84,"決算期")&gt;0,"",IF(OR(D83="-",C83&lt;&gt;C84),"-",IF(VLOOKUP(A84,$I:$P,7,FALSE)="","",IF(VLOOKUP(A84,$I:$P,7,FALSE)&lt;0,0,VLOOKUP(A84,$I:$P,7,FALSE)))))</f>
        <v/>
      </c>
      <c r="E84" s="373" t="str">
        <f ca="1">IF(COUNTIF(A81:A84,"決算期")&gt;0,"",IF(OR(E83="-",C83&lt;&gt;C84),"-",IF(VLOOKUP(A84,$I:$P,8,FALSE)="","",IF(VLOOKUP(A84,$I:$P,8,FALSE)&lt;0,0,VLOOKUP(A84,$I:$P,8,FALSE)))))</f>
        <v/>
      </c>
      <c r="I84" s="437"/>
      <c r="J84" s="437"/>
      <c r="K84" s="437"/>
      <c r="L84" s="437"/>
      <c r="M84" s="437"/>
      <c r="N84" s="437"/>
      <c r="O84" s="437"/>
      <c r="P84" s="437"/>
      <c r="Q84" s="437"/>
      <c r="R84" s="437"/>
      <c r="S84" s="437"/>
      <c r="T84" s="437"/>
      <c r="U84" s="437"/>
    </row>
    <row r="85" spans="1:21" hidden="1">
      <c r="A85" s="372">
        <f ca="1">OFFSET($I$1,MATCH($B$22,I:I,0)-5,0)</f>
        <v>43921</v>
      </c>
      <c r="B85" s="429" t="str">
        <f ca="1">VLOOKUP(A85,$I:$P,2,FALSE)</f>
        <v>日本基準（連結）</v>
      </c>
      <c r="C85" s="332" t="str">
        <f ca="1">VLOOKUP(A85,$I:$P,2,FALSE)</f>
        <v>日本基準（連結）</v>
      </c>
      <c r="D85" s="373" t="str">
        <f ca="1">IF(COUNTIF(A81:A85,"決算期")&gt;0,"",IF(VLOOKUP(A85,$I:$P,7,FALSE)="","",IF(OR(D84="-",C84&lt;&gt;C85),"-",IF(VLOOKUP(A85,$I:$P,7,FALSE)&lt;0,0,VLOOKUP(A85,$I:$P,7,FALSE)))))</f>
        <v/>
      </c>
      <c r="E85" s="373" t="str">
        <f ca="1">IF(COUNTIF(A81:A85,"決算期")&gt;0,"",IF(OR(E84="-",C84&lt;&gt;C85),"-",IF(VLOOKUP(A85,$I:$P,8,FALSE)="","",IF(VLOOKUP(A85,$I:$P,8,FALSE)&lt;0,0,VLOOKUP(A85,$I:$P,8,FALSE)))))</f>
        <v/>
      </c>
      <c r="I85" s="437"/>
      <c r="J85" s="437"/>
      <c r="K85" s="437"/>
      <c r="L85" s="437"/>
      <c r="M85" s="437"/>
      <c r="N85" s="437"/>
      <c r="O85" s="437"/>
      <c r="P85" s="437"/>
      <c r="Q85" s="437"/>
      <c r="R85" s="437"/>
      <c r="S85" s="437"/>
      <c r="T85" s="437"/>
      <c r="U85" s="437"/>
    </row>
    <row r="86" spans="1:21">
      <c r="I86" s="437"/>
      <c r="J86" s="437"/>
      <c r="K86" s="437"/>
      <c r="L86" s="437"/>
      <c r="M86" s="437"/>
      <c r="N86" s="437"/>
      <c r="O86" s="437"/>
      <c r="P86" s="437"/>
      <c r="Q86" s="437"/>
      <c r="R86" s="437"/>
      <c r="S86" s="437"/>
      <c r="T86" s="437"/>
      <c r="U86" s="437"/>
    </row>
    <row r="87" spans="1:21">
      <c r="I87" s="437"/>
      <c r="J87" s="437"/>
      <c r="K87" s="437"/>
      <c r="L87" s="437"/>
      <c r="M87" s="437"/>
      <c r="N87" s="437"/>
      <c r="O87" s="437"/>
      <c r="P87" s="437"/>
      <c r="Q87" s="437"/>
      <c r="R87" s="437"/>
      <c r="S87" s="437"/>
      <c r="T87" s="437"/>
      <c r="U87" s="437"/>
    </row>
    <row r="88" spans="1:21">
      <c r="I88" s="437"/>
      <c r="J88" s="437"/>
      <c r="K88" s="437"/>
      <c r="L88" s="437"/>
      <c r="M88" s="437"/>
      <c r="N88" s="437"/>
      <c r="O88" s="437"/>
      <c r="P88" s="437"/>
      <c r="Q88" s="437"/>
      <c r="R88" s="437"/>
      <c r="S88" s="437"/>
      <c r="T88" s="437"/>
      <c r="U88" s="437"/>
    </row>
    <row r="89" spans="1:21">
      <c r="I89" s="437"/>
      <c r="J89" s="437"/>
      <c r="K89" s="437"/>
      <c r="L89" s="437"/>
      <c r="M89" s="437"/>
      <c r="N89" s="437"/>
      <c r="O89" s="437"/>
      <c r="P89" s="437"/>
      <c r="Q89" s="437"/>
      <c r="R89" s="437"/>
      <c r="S89" s="437"/>
      <c r="T89" s="437"/>
      <c r="U89" s="437"/>
    </row>
    <row r="90" spans="1:21">
      <c r="I90" s="437"/>
      <c r="J90" s="437"/>
      <c r="K90" s="437"/>
      <c r="L90" s="437"/>
      <c r="M90" s="437"/>
      <c r="N90" s="437"/>
      <c r="O90" s="437"/>
      <c r="P90" s="437"/>
      <c r="Q90" s="437"/>
      <c r="R90" s="437"/>
      <c r="S90" s="437"/>
      <c r="T90" s="437"/>
      <c r="U90" s="437"/>
    </row>
    <row r="91" spans="1:21">
      <c r="I91" s="437"/>
      <c r="J91" s="437"/>
      <c r="K91" s="437"/>
      <c r="L91" s="437"/>
      <c r="M91" s="437"/>
      <c r="N91" s="437"/>
      <c r="O91" s="437"/>
      <c r="P91" s="437"/>
      <c r="Q91" s="437"/>
      <c r="R91" s="437"/>
      <c r="S91" s="437"/>
      <c r="T91" s="437"/>
      <c r="U91" s="437"/>
    </row>
    <row r="92" spans="1:21">
      <c r="I92" s="437"/>
      <c r="J92" s="437"/>
      <c r="K92" s="437"/>
      <c r="L92" s="437"/>
      <c r="M92" s="437"/>
      <c r="N92" s="437"/>
      <c r="O92" s="437"/>
      <c r="P92" s="437"/>
      <c r="Q92" s="437"/>
      <c r="R92" s="437"/>
      <c r="S92" s="437"/>
      <c r="T92" s="437"/>
      <c r="U92" s="437"/>
    </row>
    <row r="93" spans="1:21">
      <c r="I93" s="437"/>
      <c r="J93" s="437"/>
      <c r="K93" s="437"/>
      <c r="L93" s="437"/>
      <c r="M93" s="437"/>
      <c r="N93" s="437"/>
      <c r="O93" s="437"/>
      <c r="P93" s="437"/>
      <c r="Q93" s="437"/>
      <c r="R93" s="437"/>
      <c r="S93" s="437"/>
      <c r="T93" s="437"/>
      <c r="U93" s="437"/>
    </row>
  </sheetData>
  <sheetProtection algorithmName="SHA-512" hashValue="VhLaZZ5Br0WNdPtbIhK6O4LpQnoAbJaOTngLpTOh924p9u3E46/FZgxfl4CQgAHS+oo56tx6Z5dZxG2kvzrrXw==" saltValue="DPef9XAyzFGucVXrp4PgaA==" spinCount="100000" sheet="1" formatRows="0" insertRows="0" deleteRows="0"/>
  <mergeCells count="49">
    <mergeCell ref="B12:G12"/>
    <mergeCell ref="B18:G18"/>
    <mergeCell ref="B10:F10"/>
    <mergeCell ref="B44:C44"/>
    <mergeCell ref="B33:C33"/>
    <mergeCell ref="B34:C34"/>
    <mergeCell ref="B38:C38"/>
    <mergeCell ref="B41:C41"/>
    <mergeCell ref="B35:C37"/>
    <mergeCell ref="B42:C42"/>
    <mergeCell ref="B43:C43"/>
    <mergeCell ref="B14:F14"/>
    <mergeCell ref="B25:C25"/>
    <mergeCell ref="B26:C26"/>
    <mergeCell ref="B30:C30"/>
    <mergeCell ref="B19:F19"/>
    <mergeCell ref="I32:I34"/>
    <mergeCell ref="J32:U34"/>
    <mergeCell ref="J35:U36"/>
    <mergeCell ref="I35:I36"/>
    <mergeCell ref="B23:E23"/>
    <mergeCell ref="D35:D37"/>
    <mergeCell ref="J37:U40"/>
    <mergeCell ref="I37:I40"/>
    <mergeCell ref="B27:C29"/>
    <mergeCell ref="D27:D29"/>
    <mergeCell ref="J31:U31"/>
    <mergeCell ref="L59:U78"/>
    <mergeCell ref="I59:K78"/>
    <mergeCell ref="B70:F71"/>
    <mergeCell ref="B68:C68"/>
    <mergeCell ref="B47:C47"/>
    <mergeCell ref="B48:C48"/>
    <mergeCell ref="B67:C67"/>
    <mergeCell ref="B55:F56"/>
    <mergeCell ref="B60:F61"/>
    <mergeCell ref="B65:C66"/>
    <mergeCell ref="F65:F66"/>
    <mergeCell ref="D65:D66"/>
    <mergeCell ref="E65:E66"/>
    <mergeCell ref="J41:U41"/>
    <mergeCell ref="I48:K53"/>
    <mergeCell ref="L48:U53"/>
    <mergeCell ref="I54:K58"/>
    <mergeCell ref="L54:U58"/>
    <mergeCell ref="I44:K44"/>
    <mergeCell ref="L44:U44"/>
    <mergeCell ref="I45:K47"/>
    <mergeCell ref="L45:U47"/>
  </mergeCells>
  <phoneticPr fontId="1"/>
  <conditionalFormatting sqref="B67 D67:F67">
    <cfRule type="expression" dxfId="39" priority="28">
      <formula>IF($F58="非該当",TRUE,FALSE)</formula>
    </cfRule>
  </conditionalFormatting>
  <conditionalFormatting sqref="B43 D43:F43">
    <cfRule type="expression" dxfId="38" priority="26">
      <formula>IF($F$58="該当",TRUE,FALSE)</formula>
    </cfRule>
  </conditionalFormatting>
  <conditionalFormatting sqref="B44 D44:F44">
    <cfRule type="expression" dxfId="37" priority="25">
      <formula>IF($F$63="該当",TRUE,FALSE)</formula>
    </cfRule>
  </conditionalFormatting>
  <conditionalFormatting sqref="B68 D68:F68">
    <cfRule type="expression" dxfId="36" priority="24">
      <formula>IF($F$63="非該当",TRUE,FALSE)</formula>
    </cfRule>
  </conditionalFormatting>
  <conditionalFormatting sqref="B51:F65 B67:F71 B66:C66 F66">
    <cfRule type="expression" dxfId="35" priority="23">
      <formula>IF(AND($F$58="非該当",$F$63="非該当"),TRUE,FALSE)</formula>
    </cfRule>
  </conditionalFormatting>
  <conditionalFormatting sqref="B14">
    <cfRule type="expression" dxfId="34" priority="20">
      <formula>IF($B$14="該当⇒ステップ4にお進みください。",TRUE,FALSE)</formula>
    </cfRule>
  </conditionalFormatting>
  <conditionalFormatting sqref="B32:F32 B46:F46 B47:B48 D47:F48 B33:B35 D33:F35 B38 D38:F38 E36:F37 R9:U28">
    <cfRule type="expression" dxfId="33" priority="68">
      <formula>IF($B$6="作成なし",TRUE,FALSE)</formula>
    </cfRule>
  </conditionalFormatting>
  <conditionalFormatting sqref="B34:F34 B38:F38 E35:F35 E37:F37 B46:F48 R11:R28 T11:U28">
    <cfRule type="expression" dxfId="32" priority="9">
      <formula>IF($B$6="作成あり（特定上場会社等）",TRUE,FALSE)</formula>
    </cfRule>
  </conditionalFormatting>
  <conditionalFormatting sqref="F58">
    <cfRule type="expression" dxfId="31" priority="5">
      <formula>$F$58="該当"</formula>
    </cfRule>
  </conditionalFormatting>
  <conditionalFormatting sqref="F63">
    <cfRule type="expression" dxfId="30" priority="4">
      <formula>$F$63="該当"</formula>
    </cfRule>
  </conditionalFormatting>
  <conditionalFormatting sqref="O12:O15 P16 O17:O28">
    <cfRule type="expression" dxfId="29" priority="3">
      <formula>OR(J12="IFRS",J12="米国基準")</formula>
    </cfRule>
  </conditionalFormatting>
  <conditionalFormatting sqref="B16:F17 B19:F19 B18">
    <cfRule type="expression" dxfId="28" priority="2">
      <formula>IF($B$14="非該当　⇒　step３の対応は不要です。下表に表示された軽微基準額をご確認ください。",TRUE,FALSE)</formula>
    </cfRule>
  </conditionalFormatting>
  <conditionalFormatting sqref="B43:F43 B54:F54 B57:F58 B55">
    <cfRule type="expression" dxfId="27" priority="89">
      <formula>OR($C$81="IFRS",$C$81="米国基準")</formula>
    </cfRule>
  </conditionalFormatting>
  <dataValidations count="4">
    <dataValidation type="list" allowBlank="1" showInputMessage="1" showErrorMessage="1" sqref="B6" xr:uid="{3C110D84-9B92-49B1-9CC4-D4562194CD72}">
      <formula1>"作成あり,作成あり（特定上場会社等）,作成なし"</formula1>
    </dataValidation>
    <dataValidation type="list" allowBlank="1" showInputMessage="1" sqref="J12:J28" xr:uid="{9FD78BA4-4F30-445E-9D04-54012D541878}">
      <formula1>"日本基準（連結）,日本基準（非連結）,IFRS,米国基準"</formula1>
    </dataValidation>
    <dataValidation type="list" allowBlank="1" showInputMessage="1" showErrorMessage="1" sqref="B22" xr:uid="{D84EA208-292C-4A55-9CAE-F4D98389BE88}">
      <formula1>OFFSET($I$12,,,COUNTA($I$12:$I$28))</formula1>
    </dataValidation>
    <dataValidation allowBlank="1" showInputMessage="1" sqref="K12:K28" xr:uid="{A6A118C3-D8F1-4DB0-9564-CD3F503232BA}"/>
  </dataValidations>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A9F6-515A-4179-99A6-1D08B1DC91CF}">
  <sheetPr codeName="Sheet4">
    <pageSetUpPr fitToPage="1"/>
  </sheetPr>
  <dimension ref="B2:S66"/>
  <sheetViews>
    <sheetView showGridLines="0" zoomScale="80" zoomScaleNormal="80" workbookViewId="0"/>
  </sheetViews>
  <sheetFormatPr defaultRowHeight="14.25"/>
  <cols>
    <col min="1" max="1" width="2.625" style="100" customWidth="1"/>
    <col min="2" max="2" width="25.875" style="100" customWidth="1"/>
    <col min="3" max="3" width="29.75" style="100" customWidth="1"/>
    <col min="4" max="4" width="1.375" style="100" customWidth="1"/>
    <col min="5" max="5" width="17.375" style="100" customWidth="1"/>
    <col min="6" max="6" width="1.375" style="100" customWidth="1"/>
    <col min="7" max="7" width="16.125" style="100" customWidth="1"/>
    <col min="8" max="8" width="17.375" style="100" customWidth="1"/>
    <col min="9" max="9" width="23.75" style="100" customWidth="1"/>
    <col min="10" max="10" width="3" style="100" customWidth="1"/>
    <col min="11" max="11" width="17" style="100" customWidth="1"/>
    <col min="12" max="12" width="23.75" style="100" customWidth="1"/>
    <col min="13" max="13" width="1.5" style="100" customWidth="1"/>
    <col min="14" max="16" width="12.125" style="100" customWidth="1"/>
    <col min="17" max="17" width="2.5" style="100" customWidth="1"/>
    <col min="18" max="18" width="2.625" style="100" customWidth="1"/>
    <col min="19" max="19" width="131" style="101" customWidth="1"/>
    <col min="20" max="22" width="13.25" style="100" customWidth="1"/>
    <col min="23" max="16384" width="9" style="100"/>
  </cols>
  <sheetData>
    <row r="2" spans="2:19">
      <c r="B2" s="405" t="s">
        <v>456</v>
      </c>
    </row>
    <row r="3" spans="2:19">
      <c r="B3" s="100" t="s">
        <v>418</v>
      </c>
    </row>
    <row r="5" spans="2:19" ht="15" customHeight="1" thickBot="1">
      <c r="B5" s="102"/>
      <c r="C5" s="103"/>
      <c r="D5" s="103"/>
      <c r="E5" s="103"/>
      <c r="F5" s="103"/>
      <c r="G5" s="103"/>
      <c r="H5" s="103"/>
      <c r="I5" s="103"/>
      <c r="J5" s="103"/>
      <c r="K5" s="103"/>
      <c r="L5" s="103"/>
      <c r="M5" s="103"/>
      <c r="N5" s="103"/>
      <c r="O5" s="103"/>
      <c r="P5" s="103"/>
      <c r="Q5" s="222"/>
      <c r="S5" s="680" t="s">
        <v>505</v>
      </c>
    </row>
    <row r="6" spans="2:19" s="104" customFormat="1" ht="35.1" customHeight="1" thickBot="1">
      <c r="B6" s="675" t="s">
        <v>287</v>
      </c>
      <c r="C6" s="677"/>
      <c r="D6" s="195"/>
      <c r="E6" s="693"/>
      <c r="F6" s="694"/>
      <c r="G6" s="694"/>
      <c r="H6" s="694"/>
      <c r="I6" s="694"/>
      <c r="J6" s="694"/>
      <c r="K6" s="694"/>
      <c r="L6" s="694"/>
      <c r="M6" s="505"/>
      <c r="N6" s="506"/>
      <c r="O6" s="506"/>
      <c r="P6" s="506"/>
      <c r="Q6" s="223"/>
      <c r="S6" s="681"/>
    </row>
    <row r="7" spans="2:19" ht="35.1" customHeight="1" thickBot="1">
      <c r="B7" s="678"/>
      <c r="C7" s="679"/>
      <c r="E7" s="695"/>
      <c r="F7" s="696"/>
      <c r="G7" s="696"/>
      <c r="H7" s="696"/>
      <c r="I7" s="696"/>
      <c r="J7" s="696"/>
      <c r="K7" s="696"/>
      <c r="L7" s="696"/>
      <c r="M7" s="507"/>
      <c r="N7" s="508"/>
      <c r="O7" s="508"/>
      <c r="P7" s="508"/>
      <c r="Q7" s="224"/>
      <c r="R7" s="194"/>
      <c r="S7" s="681"/>
    </row>
    <row r="8" spans="2:19" ht="15" customHeight="1" thickBot="1">
      <c r="B8" s="106"/>
      <c r="M8" s="327" t="e">
        <f>VLOOKUP($E$7,判定機能用!$C:$R,16,FALSE)</f>
        <v>#N/A</v>
      </c>
      <c r="N8" s="327"/>
      <c r="O8" s="295" t="e">
        <f>VLOOKUP($E$7,判定機能用!$C:$U,19,FALSE)</f>
        <v>#N/A</v>
      </c>
      <c r="P8" s="295"/>
      <c r="Q8" s="224"/>
      <c r="S8" s="682"/>
    </row>
    <row r="9" spans="2:19" s="104" customFormat="1" ht="34.5" customHeight="1" thickBot="1">
      <c r="B9" s="675" t="str">
        <f>IF(COUNTIF(C17:C26,"-")=7,"入力不要","決定・発生日")</f>
        <v>決定・発生日</v>
      </c>
      <c r="C9" s="677"/>
      <c r="E9" s="401"/>
      <c r="F9" s="328"/>
      <c r="G9" s="328"/>
      <c r="M9" s="294"/>
      <c r="N9" s="294"/>
      <c r="O9" s="195"/>
      <c r="P9" s="195"/>
      <c r="Q9" s="223"/>
      <c r="S9" s="680" t="s">
        <v>429</v>
      </c>
    </row>
    <row r="10" spans="2:19" ht="15" thickBot="1">
      <c r="B10" s="106"/>
      <c r="F10" s="202"/>
      <c r="G10" s="196"/>
      <c r="M10" s="294"/>
      <c r="N10" s="294"/>
      <c r="O10" s="194"/>
      <c r="P10" s="194"/>
      <c r="Q10" s="224"/>
      <c r="S10" s="682"/>
    </row>
    <row r="11" spans="2:19" s="104" customFormat="1" ht="35.1" customHeight="1" thickBot="1">
      <c r="B11" s="675" t="str">
        <f>IFERROR(IF(VLOOKUP(E7,判定機能用!C:R,15,FALSE)="-","入力不要",VLOOKUP(E7,判定機能用!C:R,15,FALSE)),"基準となる日")</f>
        <v>基準となる日</v>
      </c>
      <c r="C11" s="677"/>
      <c r="E11" s="401"/>
      <c r="F11" s="328"/>
      <c r="G11" s="328"/>
      <c r="H11" s="100"/>
      <c r="M11" s="294"/>
      <c r="N11" s="294"/>
      <c r="O11" s="195"/>
      <c r="P11" s="195"/>
      <c r="Q11" s="223"/>
      <c r="S11" s="277" t="s">
        <v>463</v>
      </c>
    </row>
    <row r="12" spans="2:19" ht="15" customHeight="1">
      <c r="B12" s="108"/>
      <c r="C12" s="109"/>
      <c r="D12" s="109"/>
      <c r="E12" s="109"/>
      <c r="F12" s="109"/>
      <c r="G12" s="109"/>
      <c r="H12" s="109"/>
      <c r="I12" s="109"/>
      <c r="J12" s="109"/>
      <c r="K12" s="109"/>
      <c r="L12" s="109"/>
      <c r="M12" s="110"/>
      <c r="N12" s="110"/>
      <c r="O12" s="109"/>
      <c r="P12" s="109"/>
      <c r="Q12" s="225"/>
    </row>
    <row r="13" spans="2:19" ht="15" customHeight="1">
      <c r="M13" s="107"/>
      <c r="N13" s="107"/>
      <c r="O13" s="194"/>
      <c r="P13" s="194"/>
      <c r="Q13" s="215"/>
    </row>
    <row r="14" spans="2:19" s="111" customFormat="1" ht="20.100000000000001" customHeight="1">
      <c r="B14" s="673" t="s">
        <v>390</v>
      </c>
      <c r="C14" s="685"/>
      <c r="D14" s="112"/>
      <c r="E14" s="112"/>
      <c r="F14" s="112"/>
      <c r="G14" s="112"/>
      <c r="H14" s="112"/>
      <c r="I14" s="112"/>
      <c r="J14" s="112"/>
      <c r="K14" s="112"/>
      <c r="L14" s="112"/>
      <c r="M14" s="113"/>
      <c r="N14" s="113"/>
      <c r="O14" s="112"/>
      <c r="P14" s="112"/>
      <c r="Q14" s="226"/>
      <c r="S14" s="114"/>
    </row>
    <row r="15" spans="2:19" ht="15" customHeight="1">
      <c r="B15" s="106"/>
      <c r="L15" s="196"/>
      <c r="M15" s="209"/>
      <c r="N15" s="209"/>
      <c r="O15" s="194"/>
      <c r="P15" s="194"/>
      <c r="Q15" s="224"/>
    </row>
    <row r="16" spans="2:19" ht="25.5" customHeight="1" thickBot="1">
      <c r="B16" s="106"/>
      <c r="C16" s="115" t="s">
        <v>215</v>
      </c>
      <c r="D16" s="116"/>
      <c r="E16" s="117" t="s">
        <v>288</v>
      </c>
      <c r="F16" s="203"/>
      <c r="G16" s="255"/>
      <c r="L16" s="196"/>
      <c r="M16" s="209"/>
      <c r="N16" s="209"/>
      <c r="O16" s="194"/>
      <c r="P16" s="378" t="str">
        <f>軽微基準額算出シート!I9</f>
        <v>（単位：●円）</v>
      </c>
      <c r="Q16" s="224"/>
    </row>
    <row r="17" spans="2:19" s="104" customFormat="1" ht="34.5" customHeight="1" thickBot="1">
      <c r="B17" s="337" t="str">
        <f>IF(軽微基準額算出シート!B6="作成なし","（固定資産）","（連結固定資産）")</f>
        <v>（連結固定資産）</v>
      </c>
      <c r="C17" s="119" t="str">
        <f>IFERROR(VLOOKUP($E$7,判定機能用!$C:$Q,3,FALSE),"")</f>
        <v/>
      </c>
      <c r="D17" s="120"/>
      <c r="E17" s="402"/>
      <c r="F17" s="683" t="str">
        <f>IFERROR(VLOOKUP($E$7,判定機能用!$C:$T,17,FALSE),"")</f>
        <v/>
      </c>
      <c r="G17" s="684"/>
      <c r="H17" s="684"/>
      <c r="I17" s="684"/>
      <c r="J17" s="684"/>
      <c r="K17" s="684"/>
      <c r="L17" s="684"/>
      <c r="M17" s="684"/>
      <c r="N17" s="684"/>
      <c r="O17" s="684"/>
      <c r="P17" s="684"/>
      <c r="Q17" s="223"/>
      <c r="S17" s="647" t="s">
        <v>444</v>
      </c>
    </row>
    <row r="18" spans="2:19" s="104" customFormat="1" ht="35.1" customHeight="1" thickBot="1">
      <c r="B18" s="337" t="str">
        <f>IFERROR(IF(軽微基準額算出シート!B6="作成なし","（純資産）",IF(E9="","（連結純資産）",IF(OR(I55="IFRS",I55="米国基準"),"（資本合計）","（連結純資産）"))),"（連結純資産）")</f>
        <v>（連結純資産）</v>
      </c>
      <c r="C18" s="119" t="str">
        <f>IFERROR(VLOOKUP($E$7,判定機能用!$C:$Q,5,FALSE),"")</f>
        <v/>
      </c>
      <c r="D18" s="120"/>
      <c r="E18" s="402"/>
      <c r="F18" s="683"/>
      <c r="G18" s="684"/>
      <c r="H18" s="684"/>
      <c r="I18" s="684"/>
      <c r="J18" s="684"/>
      <c r="K18" s="684"/>
      <c r="L18" s="684"/>
      <c r="M18" s="684"/>
      <c r="N18" s="684"/>
      <c r="O18" s="684"/>
      <c r="P18" s="684"/>
      <c r="Q18" s="223"/>
      <c r="S18" s="648"/>
    </row>
    <row r="19" spans="2:19" s="104" customFormat="1" ht="35.1" customHeight="1" thickBot="1">
      <c r="B19" s="337" t="str">
        <f>IF(軽微基準額算出シート!B6="作成なし","（資本金）","（連結資本金）")</f>
        <v>（連結資本金）</v>
      </c>
      <c r="C19" s="119" t="str">
        <f>IFERROR(VLOOKUP($E$7,判定機能用!$C:$Q,7,FALSE),"")</f>
        <v/>
      </c>
      <c r="D19" s="120"/>
      <c r="E19" s="402"/>
      <c r="F19" s="683"/>
      <c r="G19" s="684"/>
      <c r="H19" s="684"/>
      <c r="I19" s="684"/>
      <c r="J19" s="684"/>
      <c r="K19" s="684"/>
      <c r="L19" s="684"/>
      <c r="M19" s="684"/>
      <c r="N19" s="684"/>
      <c r="O19" s="684"/>
      <c r="P19" s="684"/>
      <c r="Q19" s="223"/>
      <c r="S19" s="649"/>
    </row>
    <row r="20" spans="2:19" ht="15" customHeight="1">
      <c r="B20" s="338"/>
      <c r="I20" s="189"/>
      <c r="J20" s="189"/>
      <c r="K20" s="189"/>
      <c r="L20" s="208"/>
      <c r="M20" s="209"/>
      <c r="N20" s="209"/>
      <c r="O20" s="194"/>
      <c r="P20" s="194"/>
      <c r="Q20" s="224"/>
    </row>
    <row r="21" spans="2:19" s="104" customFormat="1" ht="14.25" customHeight="1">
      <c r="B21" s="339"/>
      <c r="C21" s="665" t="s">
        <v>215</v>
      </c>
      <c r="D21" s="120"/>
      <c r="E21" s="671" t="str">
        <f ca="1">IF(COUNTIF($M$8,"*基準となる日*")&gt;0,OFFSET(軽微基準額算出シート!I1,MATCH(VLOOKUP(IF(EOMONTH(E11,0)=E11,E11-1,E11),軽微基準額算出シート!$I:$I,1,TRUE),軽微基準額算出シート!$I:$I),0),IF(COUNTIF(C23:C26,"-")=4,"-","実額/見込額"))</f>
        <v>実額/見込額</v>
      </c>
      <c r="F21" s="689" t="str">
        <f ca="1">IF(OR(COUNTIF($M$8,"*3年度*")&gt;0,COUNTIF($M$8,"*翌年度*")&gt;0),OFFSET(軽微基準額算出シート!I1,MATCH($E$21,軽微基準額算出シート!$I:$I),0),"-")</f>
        <v>-</v>
      </c>
      <c r="G21" s="690"/>
      <c r="H21" s="671" t="str">
        <f ca="1">IF(COUNTIF($M$8,"*3年度*")&gt;0,OFFSET(軽微基準額算出シート!I1,MATCH($E$21,軽微基準額算出シート!$I:$I)+1,0),"-")</f>
        <v>-</v>
      </c>
      <c r="I21" s="189"/>
      <c r="J21" s="208"/>
      <c r="K21" s="189"/>
      <c r="L21" s="208"/>
      <c r="M21" s="208"/>
      <c r="N21" s="208"/>
      <c r="O21" s="195"/>
      <c r="P21" s="195"/>
      <c r="Q21" s="223"/>
      <c r="S21" s="686" t="s">
        <v>445</v>
      </c>
    </row>
    <row r="22" spans="2:19" s="104" customFormat="1" ht="14.25" customHeight="1" thickBot="1">
      <c r="B22" s="339"/>
      <c r="C22" s="666"/>
      <c r="D22" s="120"/>
      <c r="E22" s="672"/>
      <c r="F22" s="691"/>
      <c r="G22" s="692"/>
      <c r="H22" s="672"/>
      <c r="I22" s="190"/>
      <c r="J22" s="190"/>
      <c r="K22" s="190"/>
      <c r="L22" s="211"/>
      <c r="M22" s="211"/>
      <c r="N22" s="211"/>
      <c r="O22" s="195"/>
      <c r="P22" s="195"/>
      <c r="Q22" s="223"/>
      <c r="S22" s="687"/>
    </row>
    <row r="23" spans="2:19" s="104" customFormat="1" ht="35.1" customHeight="1" thickBot="1">
      <c r="B23" s="340" t="str">
        <f>IFERROR(IF(軽微基準額算出シート!B6="作成なし","（売上高）",IF(開示要否判定シート!E9="","（連結売上高）","（連結売上高）")),"（連結売上高）")</f>
        <v>（連結売上高）</v>
      </c>
      <c r="C23" s="119" t="str">
        <f>IFERROR(VLOOKUP($E$7,判定機能用!$C:$Q,9,FALSE),"")</f>
        <v/>
      </c>
      <c r="D23" s="120"/>
      <c r="E23" s="402"/>
      <c r="F23" s="650"/>
      <c r="G23" s="651"/>
      <c r="H23" s="402"/>
      <c r="I23" s="658" t="str">
        <f>IFERROR(VLOOKUP($E$7,判定機能用!$C:$T,18,FALSE),"")</f>
        <v/>
      </c>
      <c r="J23" s="659"/>
      <c r="K23" s="659"/>
      <c r="L23" s="659"/>
      <c r="M23" s="659"/>
      <c r="N23" s="659"/>
      <c r="O23" s="659"/>
      <c r="P23" s="659"/>
      <c r="Q23" s="223"/>
      <c r="S23" s="687"/>
    </row>
    <row r="24" spans="2:19" s="104" customFormat="1" ht="34.5" customHeight="1" thickBot="1">
      <c r="B24" s="341" t="str">
        <f>IF(OR(軽微基準額算出シート!B6="作成なし",軽微基準額算出シート!B6="作成あり（特定上場会社等）"),"","（単体売上高）
連結財務諸表作成会社用")</f>
        <v>（単体売上高）
連結財務諸表作成会社用</v>
      </c>
      <c r="C24" s="119" t="str">
        <f>IF(B24="","-",IFERROR(IF(VLOOKUP($E$7,判定機能用!$C:$Q,2,FALSE)=1,"-",VLOOKUP($E$7,判定機能用!$C:$Q,9,FALSE)),""))</f>
        <v/>
      </c>
      <c r="D24" s="120"/>
      <c r="E24" s="402"/>
      <c r="F24" s="650"/>
      <c r="G24" s="651"/>
      <c r="H24" s="402"/>
      <c r="I24" s="658"/>
      <c r="J24" s="659"/>
      <c r="K24" s="659"/>
      <c r="L24" s="659"/>
      <c r="M24" s="659"/>
      <c r="N24" s="659"/>
      <c r="O24" s="659"/>
      <c r="P24" s="659"/>
      <c r="Q24" s="223"/>
      <c r="S24" s="687"/>
    </row>
    <row r="25" spans="2:19" s="104" customFormat="1" ht="35.1" customHeight="1" thickBot="1">
      <c r="B25" s="340" t="str">
        <f>IFERROR(IF(軽微基準額算出シート!B6="作成なし","（経常利益）",IF(開示要否判定シート!E9="","（連結経常利益）",IF(OR(開示要否判定シート!I55="IFRS",開示要否判定シート!I55="米国基準"),"","（連結経常利益）"))),"（連結経常利益）")</f>
        <v>（連結経常利益）</v>
      </c>
      <c r="C25" s="119" t="str">
        <f>IF(B25="","-",IFERROR(VLOOKUP($E$7,判定機能用!$C:$Q,11,FALSE),""))</f>
        <v/>
      </c>
      <c r="D25" s="120"/>
      <c r="E25" s="402"/>
      <c r="F25" s="650"/>
      <c r="G25" s="651"/>
      <c r="H25" s="402"/>
      <c r="I25" s="658"/>
      <c r="J25" s="659"/>
      <c r="K25" s="659"/>
      <c r="L25" s="659"/>
      <c r="M25" s="659"/>
      <c r="N25" s="659"/>
      <c r="O25" s="659"/>
      <c r="P25" s="659"/>
      <c r="Q25" s="223"/>
      <c r="S25" s="687"/>
    </row>
    <row r="26" spans="2:19" s="104" customFormat="1" ht="34.5" customHeight="1" thickBot="1">
      <c r="B26" s="337" t="str">
        <f>IFERROR(IF(軽微基準額算出シート!B6="作成なし","（当期純利益）",IF(開示要否判定シート!E9="","（親会社株主に帰属する
当期純利益）",IF(開示要否判定シート!I55="IFRS","（親会社の所有者に
帰属する当期利益）",IF(開示要否判定シート!I55="米国基準","（当社株主に帰属する
当期純利益）","（親会社株主に帰属する
当期純利益）")))),"（親会社株主に帰属する
当期純利益）")</f>
        <v>（親会社株主に帰属する
当期純利益）</v>
      </c>
      <c r="C26" s="119" t="str">
        <f>IFERROR(VLOOKUP($E$7,判定機能用!$C:$Q,13,FALSE),"")</f>
        <v/>
      </c>
      <c r="D26" s="120"/>
      <c r="E26" s="402"/>
      <c r="F26" s="650"/>
      <c r="G26" s="651"/>
      <c r="H26" s="402"/>
      <c r="I26" s="658"/>
      <c r="J26" s="659"/>
      <c r="K26" s="659"/>
      <c r="L26" s="659"/>
      <c r="M26" s="659"/>
      <c r="N26" s="659"/>
      <c r="O26" s="659"/>
      <c r="P26" s="659"/>
      <c r="Q26" s="223"/>
      <c r="S26" s="688"/>
    </row>
    <row r="27" spans="2:19" s="104" customFormat="1" ht="14.25" hidden="1" customHeight="1">
      <c r="B27" s="118"/>
      <c r="C27" s="122"/>
      <c r="E27" s="123">
        <f>ABS(E23)</f>
        <v>0</v>
      </c>
      <c r="F27" s="270"/>
      <c r="G27" s="270">
        <f>ABS(F23)</f>
        <v>0</v>
      </c>
      <c r="H27" s="270">
        <f>ABS(H23)</f>
        <v>0</v>
      </c>
      <c r="I27" s="124">
        <f>IFERROR(MAX(E27:H27),"")</f>
        <v>0</v>
      </c>
      <c r="J27" s="124">
        <f>IFERROR(MAX(E27:G27),"")</f>
        <v>0</v>
      </c>
      <c r="K27" s="204"/>
      <c r="L27" s="191"/>
      <c r="O27" s="195"/>
      <c r="P27" s="195"/>
      <c r="Q27" s="223"/>
      <c r="S27" s="105"/>
    </row>
    <row r="28" spans="2:19" s="104" customFormat="1" ht="14.25" hidden="1" customHeight="1">
      <c r="B28" s="118"/>
      <c r="C28" s="234"/>
      <c r="E28" s="271">
        <f>ABS(E24)</f>
        <v>0</v>
      </c>
      <c r="F28" s="271"/>
      <c r="G28" s="271">
        <f>ABS(F24)</f>
        <v>0</v>
      </c>
      <c r="H28" s="271">
        <f>ABS(H24)</f>
        <v>0</v>
      </c>
      <c r="I28" s="245">
        <f>IFERROR(MAX(E28:H28),"")</f>
        <v>0</v>
      </c>
      <c r="J28" s="124">
        <f>IFERROR(MAX(E28:G28),"")</f>
        <v>0</v>
      </c>
      <c r="K28" s="204"/>
      <c r="L28" s="191"/>
      <c r="O28" s="195"/>
      <c r="P28" s="195"/>
      <c r="Q28" s="223"/>
      <c r="S28" s="260" t="s">
        <v>261</v>
      </c>
    </row>
    <row r="29" spans="2:19" s="104" customFormat="1" ht="14.25" hidden="1" customHeight="1">
      <c r="B29" s="118"/>
      <c r="C29" s="125"/>
      <c r="E29" s="271">
        <f>ABS(E25)</f>
        <v>0</v>
      </c>
      <c r="F29" s="271"/>
      <c r="G29" s="271">
        <f>ABS(F25)</f>
        <v>0</v>
      </c>
      <c r="H29" s="271">
        <f>ABS(H25)</f>
        <v>0</v>
      </c>
      <c r="I29" s="124">
        <f>IFERROR(MAX(E29:H29),"")</f>
        <v>0</v>
      </c>
      <c r="J29" s="124">
        <f>IFERROR(MAX(E29:G29),"")</f>
        <v>0</v>
      </c>
      <c r="K29" s="204"/>
      <c r="L29" s="191"/>
      <c r="O29" s="195"/>
      <c r="P29" s="195"/>
      <c r="Q29" s="223"/>
      <c r="S29" s="276"/>
    </row>
    <row r="30" spans="2:19" s="104" customFormat="1" ht="14.25" hidden="1" customHeight="1">
      <c r="B30" s="118"/>
      <c r="C30" s="125"/>
      <c r="E30" s="271">
        <f>ABS(E26)</f>
        <v>0</v>
      </c>
      <c r="F30" s="271"/>
      <c r="G30" s="271">
        <f>ABS(F26)</f>
        <v>0</v>
      </c>
      <c r="H30" s="271">
        <f>ABS(H26)</f>
        <v>0</v>
      </c>
      <c r="I30" s="124">
        <f>IFERROR(MAX(E30:H30),"")</f>
        <v>0</v>
      </c>
      <c r="J30" s="124">
        <f>IFERROR(MAX(E30:G30),"")</f>
        <v>0</v>
      </c>
      <c r="K30" s="204"/>
      <c r="L30" s="191"/>
      <c r="O30" s="195"/>
      <c r="P30" s="195"/>
      <c r="Q30" s="223"/>
      <c r="S30" s="105"/>
    </row>
    <row r="31" spans="2:19" ht="15" customHeight="1">
      <c r="B31" s="108"/>
      <c r="C31" s="109"/>
      <c r="D31" s="109"/>
      <c r="E31" s="109"/>
      <c r="F31" s="109"/>
      <c r="G31" s="109"/>
      <c r="H31" s="109"/>
      <c r="I31" s="109"/>
      <c r="J31" s="109"/>
      <c r="K31" s="109"/>
      <c r="L31" s="109"/>
      <c r="M31" s="109"/>
      <c r="N31" s="109"/>
      <c r="O31" s="109"/>
      <c r="P31" s="109"/>
      <c r="Q31" s="225"/>
    </row>
    <row r="32" spans="2:19" ht="15" customHeight="1">
      <c r="O32" s="194"/>
      <c r="P32" s="194"/>
      <c r="Q32" s="215"/>
    </row>
    <row r="33" spans="2:19" s="111" customFormat="1" ht="20.100000000000001" customHeight="1">
      <c r="B33" s="673" t="s">
        <v>216</v>
      </c>
      <c r="C33" s="674"/>
      <c r="D33" s="112"/>
      <c r="E33" s="663" t="str">
        <f>IFERROR(IF(COUNTIF(C16:C26,"-")=7,"軽微基準一覧表又は適時開示ガイドブック等を参照し、軽微基準をご確認ください。",IF(AND(COUNTIF(C16:C26,"-")&lt;7,O8=1),"下記の判定欄を参照し、1つでも「要開示」があれば適時開示が必要となりますが、全て「軽微基準内」と表示された場合でも、下記以外にも軽微基準が設けられているため、軽微基準一覧表の「その他」欄の軽微基準（太字）又は適時開示ガイドブック等を参照し、ご確認ください。",IF(AND(COUNTIF(C16:C26,"-")&lt;7,O8=2),"純資産と資本金のいずれか大きい金額で判定するため、純資産と資本金の両方が「要開示」となった場合に開示が必要となります。また、いずれかが「軽微基準内」と表示された場合で本軽微基準では開示不要となった場合でも、下記以外にも軽微基準が設けられているため、軽微基準一覧表の「その他」欄の軽微基準（太字）又は適時開示ガイドブック等を参照し、ご確認ください。","下記の判定欄を参照し、1つでも「要開示」があれば適時開示が必要となります。"))),"開示項目を選択してください。")</f>
        <v>開示項目を選択してください。</v>
      </c>
      <c r="F33" s="663"/>
      <c r="G33" s="663"/>
      <c r="H33" s="663"/>
      <c r="I33" s="663"/>
      <c r="J33" s="663"/>
      <c r="K33" s="663"/>
      <c r="L33" s="663"/>
      <c r="M33" s="663"/>
      <c r="N33" s="663"/>
      <c r="O33" s="663"/>
      <c r="P33" s="112"/>
      <c r="Q33" s="226"/>
      <c r="S33" s="654" t="s">
        <v>500</v>
      </c>
    </row>
    <row r="34" spans="2:19" s="111" customFormat="1" ht="19.5" customHeight="1">
      <c r="B34" s="675"/>
      <c r="C34" s="676"/>
      <c r="D34" s="262"/>
      <c r="E34" s="664"/>
      <c r="F34" s="664"/>
      <c r="G34" s="664"/>
      <c r="H34" s="664"/>
      <c r="I34" s="664"/>
      <c r="J34" s="664"/>
      <c r="K34" s="664"/>
      <c r="L34" s="664"/>
      <c r="M34" s="664"/>
      <c r="N34" s="664"/>
      <c r="O34" s="664"/>
      <c r="P34" s="262"/>
      <c r="Q34" s="227"/>
      <c r="S34" s="655"/>
    </row>
    <row r="35" spans="2:19" s="111" customFormat="1" ht="27" customHeight="1">
      <c r="B35" s="675"/>
      <c r="C35" s="676"/>
      <c r="D35" s="262"/>
      <c r="E35" s="664" t="str">
        <f>IF(OR(E7="業務上の提携又は業務上の提携の解消　※",E7="子会社等における業務上の提携又は業務上の提携の解消　※"),"なお、資本提携又は合弁会社設立を伴う場合は別途軽微基準が設けられているため、E7セルで【追加確認項目】と記載された開示項目を選択し該当性についてご確認ください。",IF(E7="子会社等の異動を伴う株式又は持分の譲渡又は取得その他の子会社等の異動を伴う事項　※","なお、子会社等取得の場合は別途軽微基準が設けられているため、E7セルで【追加確認項目】と記載された開示項目を選択し該当性についてご確認ください。",IF(E7="子会社等における孫会社の異動を伴う株式又は持分の譲渡又は取得その他の孫会社の異動を伴う事項　※","なお、孫会社等取得の場合は別途軽微基準が設けられているため、E7セルで【追加確認項目】と記載された開示項目を選択し該当性についてご確認ください。","")))</f>
        <v/>
      </c>
      <c r="F35" s="664"/>
      <c r="G35" s="664"/>
      <c r="H35" s="664"/>
      <c r="I35" s="664"/>
      <c r="J35" s="664"/>
      <c r="K35" s="664"/>
      <c r="L35" s="664"/>
      <c r="M35" s="664"/>
      <c r="N35" s="664"/>
      <c r="O35" s="664"/>
      <c r="P35" s="262"/>
      <c r="Q35" s="227"/>
      <c r="S35" s="486"/>
    </row>
    <row r="36" spans="2:19" s="111" customFormat="1" ht="15" customHeight="1">
      <c r="B36" s="126"/>
      <c r="J36" s="212"/>
      <c r="K36" s="657" t="s">
        <v>306</v>
      </c>
      <c r="L36" s="657"/>
      <c r="O36" s="214"/>
      <c r="P36" s="379" t="str">
        <f>軽微基準額算出シート!I9</f>
        <v>（単位：●円）</v>
      </c>
      <c r="Q36" s="227"/>
      <c r="S36" s="114"/>
    </row>
    <row r="37" spans="2:19">
      <c r="B37" s="106"/>
      <c r="C37" s="667" t="s">
        <v>217</v>
      </c>
      <c r="D37" s="669"/>
      <c r="E37" s="670" t="s">
        <v>218</v>
      </c>
      <c r="F37" s="203"/>
      <c r="G37" s="652" t="s">
        <v>219</v>
      </c>
      <c r="H37" s="653"/>
      <c r="I37" s="217" t="s">
        <v>245</v>
      </c>
      <c r="J37" s="210"/>
      <c r="K37" s="249" t="s">
        <v>219</v>
      </c>
      <c r="L37" s="251" t="s">
        <v>245</v>
      </c>
      <c r="O37" s="210"/>
      <c r="P37" s="449" t="s">
        <v>470</v>
      </c>
      <c r="Q37" s="224"/>
      <c r="S37" s="647" t="s">
        <v>415</v>
      </c>
    </row>
    <row r="38" spans="2:19">
      <c r="B38" s="106"/>
      <c r="C38" s="668"/>
      <c r="D38" s="669"/>
      <c r="E38" s="670"/>
      <c r="F38" s="203"/>
      <c r="G38" s="192" t="s">
        <v>220</v>
      </c>
      <c r="H38" s="193" t="s">
        <v>221</v>
      </c>
      <c r="I38" s="219" t="str">
        <f>IFERROR(VLOOKUP(IF(EOMONTH(開示要否判定シート!E9,0)=E9,E9-1,E9),軽微基準額算出シート!I:I,1,TRUE),"")</f>
        <v/>
      </c>
      <c r="J38" s="207"/>
      <c r="K38" s="193" t="s">
        <v>221</v>
      </c>
      <c r="L38" s="219" t="str">
        <f>IF(軽微基準額算出シート!J9="作成なし","",I38)</f>
        <v/>
      </c>
      <c r="O38" s="207"/>
      <c r="P38" s="207"/>
      <c r="Q38" s="224"/>
      <c r="S38" s="648"/>
    </row>
    <row r="39" spans="2:19" s="104" customFormat="1" ht="35.1" customHeight="1">
      <c r="B39" s="120"/>
      <c r="C39" s="342" t="str">
        <f>IF(軽微基準額算出シート!$B$6="作成なし","固定資産","連結固定資産")</f>
        <v>連結固定資産</v>
      </c>
      <c r="D39" s="127"/>
      <c r="E39" s="128" t="str">
        <f>IF(I38="","-",IF(C17="-","-",IF(OR(I39="データ未入力",L39="データ未入力"),"要財務データ入力",IF(AND(E17&lt;&gt;"",E17&lt;H39,E17&lt;K39),"軽微基準内","要開示"))))</f>
        <v>-</v>
      </c>
      <c r="F39" s="206"/>
      <c r="G39" s="421" t="str">
        <f>IFERROR(VLOOKUP($E$7,判定機能用!$C:$Q,4,FALSE),"")</f>
        <v/>
      </c>
      <c r="H39" s="325" t="str">
        <f>IFERROR(IF(I39="データ未入力","-",ROUNDDOWN(I39*G39,0)),"-")</f>
        <v>-</v>
      </c>
      <c r="I39" s="325" t="str">
        <f>IF(I38="","",IFERROR(VALUE(VLOOKUP($I$38,軽微基準額算出シート!$I:$U,3,FALSE)&amp;""),"データ未入力"))</f>
        <v/>
      </c>
      <c r="J39" s="205"/>
      <c r="K39" s="325" t="str">
        <f>IFERROR(IF(L39="データ未入力","-",IF(VLOOKUP($E$7,判定機能用!$C:$Q,2,FALSE)=1,"-",IF(軽微基準額算出シート!B6="作成あり（特定上場会社等）","-",ROUNDDOWN((L39*G39),0)))),"-")</f>
        <v>-</v>
      </c>
      <c r="L39" s="325" t="str">
        <f>IF(I38="","",IF(B24="","-",IFERROR(IF(VLOOKUP($E$7,判定機能用!$C:$Q,2,FALSE)=1,"-",VALUE(VLOOKUP($L$38,軽微基準額算出シート!$I:$U,10,FALSE)&amp;"")),"データ未入力")))</f>
        <v/>
      </c>
      <c r="O39" s="205"/>
      <c r="P39" s="205"/>
      <c r="Q39" s="223"/>
      <c r="S39" s="648"/>
    </row>
    <row r="40" spans="2:19" s="104" customFormat="1" ht="35.1" customHeight="1">
      <c r="B40" s="120"/>
      <c r="C40" s="342" t="str">
        <f>IFERROR(IF(軽微基準額算出シート!B6="作成なし","純資産",IF(E9="","連結純資産",IF(OR(I55="IFRS",I55="米国基準"),"資本合計","連結純資産"))),"連結純資産")</f>
        <v>連結純資産</v>
      </c>
      <c r="D40" s="127"/>
      <c r="E40" s="128" t="str">
        <f>IF(I38="","-",IF(C18="-","-",IF(OR(I40="データ未入力",L40="データ未入力"),"要財務データ入力",IF(OR(I40&lt;0,L40&lt;0),"要開示",IF(AND(E18&lt;&gt;"",E18&lt;H40,E18&lt;K40),"軽微基準内","要開示")))))</f>
        <v>-</v>
      </c>
      <c r="F40" s="206"/>
      <c r="G40" s="421" t="str">
        <f>IFERROR(VLOOKUP($E$7,判定機能用!$C:$Q,6,FALSE),"")</f>
        <v/>
      </c>
      <c r="H40" s="509" t="str">
        <f>IFERROR(IF(I40="データ未入力","-",IF(I40&lt;0,"0",ROUNDDOWN(I40*G40,0))),"-")</f>
        <v>-</v>
      </c>
      <c r="I40" s="325" t="str">
        <f>IF(I38="","",IFERROR(VALUE(VLOOKUP($I$38,軽微基準額算出シート!$I:$U,4,FALSE)&amp;""),"データ未入力"))</f>
        <v/>
      </c>
      <c r="J40" s="205"/>
      <c r="K40" s="509" t="str">
        <f>IFERROR(IF(L40="データ未入力","-",IF(L40&lt;0,"0",IF(VLOOKUP($E$7,判定機能用!$C:$Q,2,FALSE)=1,"-",IF(AND(VLOOKUP($E$7,判定機能用!$C:$Q,2,FALSE)=2,軽微基準額算出シート!B6="作成あり（特定上場会社等）"),ROUNDDOWN((L40*G40),0),IF(AND(VLOOKUP($E$7,判定機能用!$C:$Q,2,FALSE)="",軽微基準額算出シート!B6="作成あり（特定上場会社等）"),"-",ROUNDDOWN((L40*G40),0)))))),"-")</f>
        <v>-</v>
      </c>
      <c r="L40" s="325" t="str">
        <f>IF(I38="","",IFERROR(IF(AND(VLOOKUP($E$7,判定機能用!$C:$Q,2,FALSE)=2,軽微基準額算出シート!B6="作成あり（特定上場会社等）"),VALUE(VLOOKUP($L$38,軽微基準額算出シート!$I:$U,11,FALSE)&amp;""),IF(OR(B24="",VLOOKUP($E$7,判定機能用!$C:$Q,2,FALSE)=1),"-",VALUE(VLOOKUP($L$38,軽微基準額算出シート!$I:$U,11,FALSE)&amp;""))),"データ未入力"))</f>
        <v/>
      </c>
      <c r="O40" s="205"/>
      <c r="P40" s="205"/>
      <c r="Q40" s="223"/>
      <c r="S40" s="648"/>
    </row>
    <row r="41" spans="2:19" s="104" customFormat="1" ht="35.1" customHeight="1">
      <c r="B41" s="120"/>
      <c r="C41" s="342" t="str">
        <f>IF(軽微基準額算出シート!$B$6="作成なし","資本金","連結資本金")</f>
        <v>連結資本金</v>
      </c>
      <c r="D41" s="127"/>
      <c r="E41" s="128" t="str">
        <f>IF(I38="","-",IF(C19="-","-",IF(OR(I41="データ未入力",L41="データ未入力"),"要財務データ入力",IF(AND(E19&lt;&gt;"",E19&lt;H41,E19&lt;K41),"軽微基準内","要開示"))))</f>
        <v>-</v>
      </c>
      <c r="F41" s="206"/>
      <c r="G41" s="421" t="str">
        <f>IFERROR(VLOOKUP($E$7,判定機能用!$C:$Q,8,FALSE),"")</f>
        <v/>
      </c>
      <c r="H41" s="325" t="str">
        <f>IFERROR(IF(I41="データ未入力","-",ROUNDDOWN(I41*G41,0)),"-")</f>
        <v>-</v>
      </c>
      <c r="I41" s="325" t="str">
        <f>IF(I38="","",IFERROR(VALUE(VLOOKUP($I$38,軽微基準額算出シート!$I:$U,5,FALSE)&amp;""),"データ未入力"))</f>
        <v/>
      </c>
      <c r="J41" s="205"/>
      <c r="K41" s="325" t="str">
        <f>IFERROR(IF(L41="データ未入力","-",IF(VLOOKUP($E$7,判定機能用!$C:$Q,2,FALSE)=1,"-",IF(軽微基準額算出シート!B6="作成あり（特定上場会社等）","-",ROUNDDOWN((L41*G41),0)))),"-")</f>
        <v>-</v>
      </c>
      <c r="L41" s="325" t="str">
        <f>IF(I38="","",IF(B24="","-",IFERROR(IF(VLOOKUP($E$7,判定機能用!$C:$Q,2,FALSE)=1,"-",VALUE(VLOOKUP($L$38,軽微基準額算出シート!$I:$U,12,FALSE)&amp;"")),"データ未入力")))</f>
        <v/>
      </c>
      <c r="O41" s="205"/>
      <c r="P41" s="205"/>
      <c r="Q41" s="223"/>
      <c r="S41" s="649"/>
    </row>
    <row r="42" spans="2:19" ht="15" customHeight="1">
      <c r="B42" s="121"/>
      <c r="F42" s="202"/>
      <c r="G42" s="129"/>
      <c r="H42" s="130"/>
      <c r="J42" s="202"/>
      <c r="K42" s="196"/>
      <c r="L42" s="196"/>
      <c r="O42" s="196"/>
      <c r="P42" s="196"/>
      <c r="Q42" s="224"/>
    </row>
    <row r="43" spans="2:19" ht="15" customHeight="1">
      <c r="B43" s="121"/>
      <c r="F43" s="202"/>
      <c r="G43" s="220"/>
      <c r="H43" s="220"/>
      <c r="J43" s="202"/>
      <c r="K43" s="657" t="s">
        <v>305</v>
      </c>
      <c r="L43" s="657"/>
      <c r="N43" s="324" t="s">
        <v>307</v>
      </c>
      <c r="P43" s="283"/>
      <c r="Q43" s="228"/>
    </row>
    <row r="44" spans="2:19" ht="14.25" customHeight="1">
      <c r="B44" s="106"/>
      <c r="C44" s="665" t="s">
        <v>217</v>
      </c>
      <c r="D44" s="116"/>
      <c r="E44" s="665" t="s">
        <v>218</v>
      </c>
      <c r="F44" s="203"/>
      <c r="G44" s="656" t="s">
        <v>219</v>
      </c>
      <c r="H44" s="656"/>
      <c r="I44" s="221" t="s">
        <v>244</v>
      </c>
      <c r="J44" s="213"/>
      <c r="K44" s="250" t="s">
        <v>219</v>
      </c>
      <c r="L44" s="252" t="s">
        <v>244</v>
      </c>
      <c r="N44" s="660" t="s">
        <v>342</v>
      </c>
      <c r="O44" s="661"/>
      <c r="P44" s="662"/>
      <c r="Q44" s="229"/>
      <c r="S44" s="647" t="s">
        <v>462</v>
      </c>
    </row>
    <row r="45" spans="2:19">
      <c r="B45" s="106"/>
      <c r="C45" s="666"/>
      <c r="D45" s="116"/>
      <c r="E45" s="666"/>
      <c r="F45" s="203"/>
      <c r="G45" s="131" t="s">
        <v>220</v>
      </c>
      <c r="H45" s="132" t="s">
        <v>221</v>
      </c>
      <c r="I45" s="218" t="str">
        <f>I38</f>
        <v/>
      </c>
      <c r="J45" s="211"/>
      <c r="K45" s="132" t="s">
        <v>221</v>
      </c>
      <c r="L45" s="218" t="str">
        <f>L38</f>
        <v/>
      </c>
      <c r="N45" s="323" t="s">
        <v>343</v>
      </c>
      <c r="O45" s="323" t="s">
        <v>471</v>
      </c>
      <c r="P45" s="322" t="s">
        <v>344</v>
      </c>
      <c r="Q45" s="230"/>
      <c r="S45" s="648"/>
    </row>
    <row r="46" spans="2:19" s="104" customFormat="1" ht="35.1" customHeight="1">
      <c r="B46" s="120"/>
      <c r="C46" s="342" t="str">
        <f>IFERROR(IF(軽微基準額算出シート!B6="作成なし","売上高",IF(開示要否判定シート!E9="","連結売上高",IF(AND(OR(軽微基準額算出シート!B6="作成あり",軽微基準額算出シート!B6="作成あり（特定上場会社等）"),C24="対象会社に対する売上高"),"売上高","連結売上高"))),"連結売上高")</f>
        <v>連結売上高</v>
      </c>
      <c r="D46" s="127"/>
      <c r="E46" s="128" t="str">
        <f>IF(I38="","-",IF(OR(I46="データ未入力",L46="データ未入力"),"要財務データ入力",IF(C23="-","-",IF(AND(C23&lt;&gt;"-",C24="-",VLOOKUP($E$7,判定機能用!$C:$W,21,FALSE)="",E23&lt;&gt;"",E27&lt;H46,E28&lt;K46),"軽微基準内",IF(AND(C23&lt;&gt;"-",C24="-",VLOOKUP($E$7,判定機能用!$C:$W,21,FALSE)=2,E23&lt;&gt;"",F23&lt;&gt;"",J27&lt;H46,J28&lt;K46),"軽微基準内",IF(AND(C23&lt;&gt;"-",C24="-",VLOOKUP($E$7,判定機能用!$C:$W,21,FALSE)=3,E23&lt;&gt;"",F23&lt;&gt;"",H23&lt;&gt;"",I27&lt;H46,I28&lt;K46),"軽微基準内",IF(AND(C23&lt;&gt;"-",C24&lt;&gt;"-",VLOOKUP($E$7,判定機能用!$C:$W,21,FALSE)="",E23&lt;&gt;"",E24&lt;&gt;"",E27&lt;H46,E28&lt;K46),"軽微基準内",IF(AND(C23&lt;&gt;"-",C24&lt;&gt;"-",VLOOKUP($E$7,判定機能用!$C:$W,21,FALSE)=2,E23&lt;&gt;"",F23&lt;&gt;"",E24&lt;&gt;"",F24&lt;&gt;"",J27&lt;H46,J28&lt;K46),"軽微基準内",IF(AND(C23&lt;&gt;"-",C24&lt;&gt;"-",VLOOKUP($E$7,判定機能用!$C:$W,21,FALSE)=3,E23&lt;&gt;"",F23&lt;&gt;"",H23&lt;&gt;"",E24&lt;&gt;"",F24&lt;&gt;"",H24&lt;&gt;"",I27&lt;H46,I28&lt;K46),"軽微基準内","要開示")))))))))</f>
        <v>-</v>
      </c>
      <c r="F46" s="206"/>
      <c r="G46" s="421" t="str">
        <f>IFERROR(VLOOKUP($E$7,判定機能用!$C:$Q,10,FALSE),"")</f>
        <v/>
      </c>
      <c r="H46" s="325" t="str">
        <f>IFERROR(IF(I46="データ未入力","-",ROUNDDOWN(I46*G46,0)),"-")</f>
        <v>-</v>
      </c>
      <c r="I46" s="325" t="str">
        <f>IF(I38="","",IFERROR(VALUE(VLOOKUP($I$38,軽微基準額算出シート!$I:$U,6,FALSE)&amp;""),"データ未入力"))</f>
        <v/>
      </c>
      <c r="J46" s="233"/>
      <c r="K46" s="325" t="str">
        <f>IFERROR(IF(L46="データ未入力","-",IF(VLOOKUP($E$7,判定機能用!$C:$Q,2,FALSE)=1,"-",IF(軽微基準額算出シート!B6="作成あり（特定上場会社等）","-",ROUNDDOWN((L46*G46),0)))),"-")</f>
        <v>-</v>
      </c>
      <c r="L46" s="325" t="str">
        <f>IF(I38="","",IF(B24="","-",IFERROR(IF(VLOOKUP($E$7,判定機能用!$C:$Q,2,FALSE)=1,"-",VALUE(VLOOKUP(L45,軽微基準額算出シート!$I:$U,13,FALSE)&amp;"")),"データ未入力")))</f>
        <v/>
      </c>
      <c r="N46" s="423"/>
      <c r="O46" s="424"/>
      <c r="P46" s="424"/>
      <c r="Q46" s="231"/>
      <c r="S46" s="648"/>
    </row>
    <row r="47" spans="2:19" s="104" customFormat="1" ht="35.1" customHeight="1">
      <c r="B47" s="120"/>
      <c r="C47" s="342" t="str">
        <f>IFERROR(IF(軽微基準額算出シート!B6="作成なし","経常利益",IF(開示要否判定シート!E9="","連結経常利益",IF(OR(開示要否判定シート!I55="IFRS",開示要否判定シート!I55="米国基準"),"-","連結経常利益"))),"連結経常利益")</f>
        <v>連結経常利益</v>
      </c>
      <c r="D47" s="127"/>
      <c r="E47" s="128" t="str">
        <f>IFERROR(IF(I38="","-",IF(OR(C25="-",I52="IFRS",I52="米国基準"),"-",IF(I47="データ未入力","要財務データ入力",IF(AND(VLOOKUP($E$7,判定機能用!$C:$W,21,FALSE)="",E25&lt;&gt;"",E29&lt;IF(N47="-",H47,N47)),"軽微基準内",IF(AND(VLOOKUP($E$7,判定機能用!$C:$W,21,FALSE)=2,E25&lt;&gt;"",F25&lt;&gt;"",J29&lt;IF(N47="-",H47,N47)),"軽微基準内",IF(AND(VLOOKUP($E$7,判定機能用!$C:$W,21,FALSE)=3,E25&lt;&gt;"",F25&lt;&gt;"",H25&lt;&gt;"",I29&lt;IF(N47="-",H47,N47)),"軽微基準内","要開示")))))),"-")</f>
        <v>-</v>
      </c>
      <c r="F47" s="206"/>
      <c r="G47" s="421" t="str">
        <f>IFERROR(VLOOKUP($E$7,判定機能用!$C:$Q,12,FALSE),"")</f>
        <v/>
      </c>
      <c r="H47" s="509" t="str">
        <f>IFERROR(IF(I47="データ未入力","-",IF(I47&lt;I46*0.02,"(特例適用のためN47セル参照)",ROUNDDOWN(I47*G47,0))),"-")</f>
        <v>-</v>
      </c>
      <c r="I47" s="325" t="str">
        <f>IF(I38="","",IF(OR(I55="IFRS",I55="米国基準"),"-",IFERROR(VALUE(VLOOKUP($I$38,軽微基準額算出シート!$I:$U,7,FALSE)&amp;""),"データ未入力")))</f>
        <v/>
      </c>
      <c r="J47" s="233"/>
      <c r="K47" s="422"/>
      <c r="L47" s="423"/>
      <c r="N47" s="425" t="str">
        <f>IFERROR(IF(C25="-","-",IF(I47&lt;I46*0.02,ROUNDDOWN(MAX(O47,P47),0),"-")),"")</f>
        <v/>
      </c>
      <c r="O47" s="426" t="str">
        <f>IFERROR(IF(C25="-","-",IF(I47&lt;I46*0.02,ROUNDDOWN(N53*G47,0),"-")),"")</f>
        <v/>
      </c>
      <c r="P47" s="426" t="str">
        <f>IFERROR(IF(C25="-","-",IF(I47&lt;I46*0.02,ROUNDDOWN(I46*0.02*G47,0),"-")),"")</f>
        <v/>
      </c>
      <c r="Q47" s="235"/>
      <c r="S47" s="648"/>
    </row>
    <row r="48" spans="2:19" s="104" customFormat="1" ht="35.1" customHeight="1">
      <c r="B48" s="120"/>
      <c r="C48" s="343" t="str">
        <f>IFERROR(IF(軽微基準額算出シート!B6="作成なし","当期純利益",IF(開示要否判定シート!E9="","親会社株主に帰属する
当期純利益",IF(開示要否判定シート!I55="IFRS","親会社の所有者に
帰属する当期利益",IF(開示要否判定シート!I55="米国基準","当社株主に帰属する当期純利益","親会社株主に帰属する
当期純利益")))),"親会社株主に帰属する
当期純利益")</f>
        <v>親会社株主に帰属する
当期純利益</v>
      </c>
      <c r="D48" s="127"/>
      <c r="E48" s="128" t="str">
        <f>IFERROR(IF(I38="","-",IF(C26="-","-",IF(I48="データ未入力","要財務データ入力",IF(AND(VLOOKUP($E$7,判定機能用!$C:$W,21,FALSE)="",E26&lt;&gt;"",E30&lt;IF(N48="-",H48,N48)),"軽微基準内",IF(AND(VLOOKUP($E$7,判定機能用!$C:$W,21,FALSE)=2,E26&lt;&gt;"",F26&lt;&gt;"",J30&lt;IF(N48="-",H48,N48)),"軽微基準内",IF(AND(VLOOKUP($E$7,判定機能用!$C:$W,21,FALSE)=3,E26&lt;&gt;"",F26&lt;&gt;"",H26&lt;&gt;"",I30&lt;IF(N48="-",H48,N48)),"軽微基準内","要開示")))))),"-")</f>
        <v>-</v>
      </c>
      <c r="F48" s="206"/>
      <c r="G48" s="421" t="str">
        <f>IFERROR(VLOOKUP($E$7,判定機能用!$C:$Q,14,FALSE),"")</f>
        <v/>
      </c>
      <c r="H48" s="509" t="str">
        <f>IFERROR(IF(I48="データ未入力","-",IF(I48&lt;I46*0.01,"(特例適用のためN48セル参照)",ROUNDDOWN(I48*G48,0))),"-")</f>
        <v>-</v>
      </c>
      <c r="I48" s="325" t="str">
        <f>IF(I38="","",IFERROR(VALUE(VLOOKUP($I$38,軽微基準額算出シート!$I:$U,8,FALSE)&amp;""),"データ未入力"))</f>
        <v/>
      </c>
      <c r="J48" s="233"/>
      <c r="K48" s="422"/>
      <c r="L48" s="423"/>
      <c r="N48" s="425" t="str">
        <f>IFERROR(IF(C26="-","-",IF(I48&lt;I46*0.01,ROUNDDOWN(MAX(O48,P48),0),"-")),"")</f>
        <v/>
      </c>
      <c r="O48" s="426" t="str">
        <f>IFERROR(IF(C26="-","-",IF(I48&lt;I46*0.01,ROUNDDOWN(N54*G48,0),"-")),"")</f>
        <v/>
      </c>
      <c r="P48" s="426" t="str">
        <f>IFERROR(IF(C26="-","-",IF(I48&lt;I46*0.01,ROUNDDOWN(I46*0.01*G48,0),"-")),"")</f>
        <v/>
      </c>
      <c r="Q48" s="235"/>
      <c r="S48" s="649"/>
    </row>
    <row r="49" spans="2:19">
      <c r="B49" s="108"/>
      <c r="C49" s="109"/>
      <c r="D49" s="109"/>
      <c r="E49" s="109"/>
      <c r="F49" s="109"/>
      <c r="G49" s="109"/>
      <c r="H49" s="109"/>
      <c r="I49" s="109"/>
      <c r="J49" s="109"/>
      <c r="K49" s="109"/>
      <c r="L49" s="109"/>
      <c r="M49" s="109"/>
      <c r="N49" s="109"/>
      <c r="O49" s="109"/>
      <c r="P49" s="109"/>
      <c r="Q49" s="225"/>
    </row>
    <row r="50" spans="2:19" hidden="1">
      <c r="I50" s="258" t="s">
        <v>254</v>
      </c>
      <c r="J50" s="258" t="s">
        <v>255</v>
      </c>
      <c r="K50" s="258" t="s">
        <v>256</v>
      </c>
      <c r="L50" s="258" t="s">
        <v>257</v>
      </c>
      <c r="M50" s="258" t="s">
        <v>258</v>
      </c>
      <c r="N50" s="258" t="s">
        <v>285</v>
      </c>
      <c r="P50" s="258"/>
      <c r="Q50" s="254"/>
    </row>
    <row r="51" spans="2:19" hidden="1">
      <c r="I51" s="256" t="e">
        <f ca="1">OFFSET(軽微基準額算出シート!I1,MATCH($I$38,軽微基準額算出シート!$I:$I)-1,0)</f>
        <v>#N/A</v>
      </c>
      <c r="J51" s="256" t="e">
        <f ca="1">OFFSET(軽微基準額算出シート!I1,MATCH($I$38,軽微基準額算出シート!$I:$I)-2,0)</f>
        <v>#N/A</v>
      </c>
      <c r="K51" s="256" t="e">
        <f ca="1">OFFSET(軽微基準額算出シート!I1,MATCH($I$38,軽微基準額算出シート!$I:$I)-3,0)</f>
        <v>#N/A</v>
      </c>
      <c r="L51" s="256" t="e">
        <f ca="1">OFFSET(軽微基準額算出シート!I1,MATCH($I$38,軽微基準額算出シート!$I:$I)-4,0)</f>
        <v>#N/A</v>
      </c>
      <c r="M51" s="257" t="e">
        <f ca="1">OFFSET(軽微基準額算出シート!I1,MATCH($I$38,軽微基準額算出シート!$I:$I)-5,0)</f>
        <v>#N/A</v>
      </c>
      <c r="Q51" s="107"/>
      <c r="S51" s="260" t="s">
        <v>261</v>
      </c>
    </row>
    <row r="52" spans="2:19" hidden="1">
      <c r="G52" s="130"/>
      <c r="I52" s="258" t="str">
        <f ca="1">IFERROR(VLOOKUP(I$51,軽微基準額算出シート!$I:$U,2,FALSE),"")</f>
        <v/>
      </c>
      <c r="J52" s="258" t="str">
        <f ca="1">IF(COUNTIF(I51:J51,"決算期")&gt;0,"",IFERROR(VLOOKUP(J$51,軽微基準額算出シート!$I:$U,2,FALSE),""))</f>
        <v/>
      </c>
      <c r="K52" s="258" t="str">
        <f ca="1">IF(COUNTIF(I51:K51,"決算期")&gt;0,"",IFERROR(VLOOKUP(K$51,軽微基準額算出シート!$I:$U,2,FALSE),""))</f>
        <v/>
      </c>
      <c r="L52" s="258" t="str">
        <f ca="1">IF(COUNTIF(I51:L51,"決算期")&gt;0,"",IFERROR(VLOOKUP(L$51,軽微基準額算出シート!$I:$U,2,FALSE),""))</f>
        <v/>
      </c>
      <c r="M52" s="258" t="str">
        <f ca="1">IF(COUNTIF(I51:M51,"決算期")&gt;0,"",IFERROR(VLOOKUP(M$51,軽微基準額算出シート!$I:$U,2,FALSE),""))</f>
        <v/>
      </c>
      <c r="N52" s="259"/>
      <c r="P52" s="259"/>
      <c r="Q52" s="107"/>
    </row>
    <row r="53" spans="2:19" hidden="1">
      <c r="G53" s="130"/>
      <c r="I53" s="263" t="e">
        <f ca="1">IF(VLOOKUP(I51,軽微基準額算出シート!$I:$U,7,FALSE)="","",IF(VLOOKUP(I51,軽微基準額算出シート!$I:$U,7,FALSE)&lt;0,0,VLOOKUP(I51,軽微基準額算出シート!$I:$U,7,FALSE)))</f>
        <v>#N/A</v>
      </c>
      <c r="J53" s="263" t="e">
        <f ca="1">IF(COUNTIF(I51:J51,"決算期")&gt;0,"",IF(I55&lt;&gt;J55,"-",IF(VLOOKUP(J51,軽微基準額算出シート!$I:$U,7,FALSE)="","",IF(VLOOKUP(J51,軽微基準額算出シート!$I:$U,7,FALSE)&lt;0,0,VLOOKUP(J51,軽微基準額算出シート!$I:$U,7,FALSE)))))</f>
        <v>#N/A</v>
      </c>
      <c r="K53" s="263" t="e">
        <f ca="1">IF(COUNTIF(I51:K51,"決算期")&gt;0,"",IF(OR(J53="-",J55&lt;&gt;K55),"-",IF(VLOOKUP(K51,軽微基準額算出シート!$I:$U,7,FALSE)="","",IF(VLOOKUP(K51,軽微基準額算出シート!$I:$U,7,FALSE)&lt;0,0,VLOOKUP(K51,軽微基準額算出シート!$I:$U,7,FALSE)))))</f>
        <v>#N/A</v>
      </c>
      <c r="L53" s="263" t="e">
        <f ca="1">IF(COUNTIF(I51:L51,"決算期")&gt;0,"",IF(OR(K53="-",L55&lt;&gt;K55),"-",IF(VLOOKUP(L51,軽微基準額算出シート!$I:$U,7,FALSE)="","",IF(VLOOKUP(L51,軽微基準額算出シート!$I:$U,7,FALSE)&lt;0,0,VLOOKUP(L51,軽微基準額算出シート!$I:$U,7,FALSE)))))</f>
        <v>#N/A</v>
      </c>
      <c r="M53" s="263" t="e">
        <f ca="1">IF(COUNTIF(I51:M51,"決算期")&gt;0,"",IF(OR(L53="-",M55&lt;&gt;L55),"-",IF(VLOOKUP(M51,軽微基準額算出シート!$I:$U,7,FALSE)="","",IF(VLOOKUP(M51,軽微基準額算出シート!$I:$U,7,FALSE)&lt;0,0,VLOOKUP(M51,軽微基準額算出シート!$I:$U,7,FALSE)))))</f>
        <v>#N/A</v>
      </c>
      <c r="N53" s="259" t="e">
        <f ca="1">AVERAGE(I53:M53)</f>
        <v>#N/A</v>
      </c>
      <c r="P53" s="259"/>
      <c r="Q53" s="107"/>
    </row>
    <row r="54" spans="2:19" hidden="1">
      <c r="I54" s="263" t="e">
        <f ca="1">IF(VLOOKUP(I51,軽微基準額算出シート!$I:$U,8,FALSE)="","",IF(VLOOKUP(I51,軽微基準額算出シート!$I:$U,8,FALSE)&lt;0,0,VLOOKUP(I51,軽微基準額算出シート!$I:$U,8,FALSE)))</f>
        <v>#N/A</v>
      </c>
      <c r="J54" s="263" t="e">
        <f ca="1">IF(COUNTIF(I51:J51,"決算期")&gt;0,"",IF(I55&lt;&gt;J55,"-",IF(VLOOKUP(J51,軽微基準額算出シート!$I:$U,8,FALSE)="","",IF(VLOOKUP(J51,軽微基準額算出シート!$I:$U,8,FALSE)&lt;0,0,VLOOKUP(J51,軽微基準額算出シート!$I:$U,8,FALSE)))))</f>
        <v>#N/A</v>
      </c>
      <c r="K54" s="263" t="e">
        <f ca="1">IF(COUNTIF(I51:K51,"決算期")&gt;0,"",IF(OR(J54="-",J55&lt;&gt;K55),"-",IF(VLOOKUP(K51,軽微基準額算出シート!$I:$U,8,FALSE)="","",IF(VLOOKUP(K51,軽微基準額算出シート!$I:$U,8,FALSE)&lt;0,0,VLOOKUP(K51,軽微基準額算出シート!$I:$U,8,FALSE)))))</f>
        <v>#N/A</v>
      </c>
      <c r="L54" s="263" t="e">
        <f ca="1">IF(COUNTIF(I51:L51,"決算期")&gt;0,"",IF(OR(K53="-",L55&lt;&gt;K55),"-",IF(VLOOKUP(L51,軽微基準額算出シート!$I:$U,8,FALSE)="","",IF(VLOOKUP(L51,軽微基準額算出シート!$I:$U,8,FALSE)&lt;0,0,VLOOKUP(L51,軽微基準額算出シート!$I:$U,8,FALSE)))))</f>
        <v>#N/A</v>
      </c>
      <c r="M54" s="263" t="e">
        <f ca="1">IF(COUNTIF(I51:M51,"決算期")&gt;0,"",IF(OR(L53="-",M55&lt;&gt;L55),"-",IF(VLOOKUP(M51,軽微基準額算出シート!$I:$U,8,FALSE)="","",IF(VLOOKUP(M51,軽微基準額算出シート!$I:$U,8,FALSE)&lt;0,0,VLOOKUP(M51,軽微基準額算出シート!$I:$U,8,FALSE)))))</f>
        <v>#N/A</v>
      </c>
      <c r="N54" s="259" t="e">
        <f ca="1">AVERAGE(I54:M54)</f>
        <v>#N/A</v>
      </c>
      <c r="P54" s="259"/>
      <c r="Q54" s="107"/>
    </row>
    <row r="55" spans="2:19" hidden="1">
      <c r="I55" s="263" t="e">
        <f ca="1">OFFSET(軽微基準額算出シート!I1,MATCH(I51,軽微基準額算出シート!$I:$I)-1,1)</f>
        <v>#N/A</v>
      </c>
      <c r="J55" s="263" t="e">
        <f ca="1">IF(COUNTIF(I51:J51,"決算期")&gt;0,"",OFFSET(軽微基準額算出シート!I1,MATCH(J51,軽微基準額算出シート!$I:$I)-1,1))</f>
        <v>#N/A</v>
      </c>
      <c r="K55" s="263" t="e">
        <f ca="1">IF(COUNTIF(I51:K51,"決算期")&gt;0,"",OFFSET(軽微基準額算出シート!I1,MATCH(K51,軽微基準額算出シート!$I:$I)-1,1))</f>
        <v>#N/A</v>
      </c>
      <c r="L55" s="263" t="e">
        <f ca="1">IF(COUNTIF(I51:L51,"決算期")&gt;0,"",OFFSET(軽微基準額算出シート!I1,MATCH(L51,軽微基準額算出シート!$I:$I)-1,1))</f>
        <v>#N/A</v>
      </c>
      <c r="M55" s="263" t="e">
        <f ca="1">IF(COUNTIF(I51:M51,"決算期")&gt;0,"",OFFSET(軽微基準額算出シート!I1,MATCH(M51,軽微基準額算出シート!$I:$I)-1,1))</f>
        <v>#N/A</v>
      </c>
      <c r="N55" s="263"/>
      <c r="O55" s="107"/>
      <c r="P55" s="107"/>
      <c r="Q55" s="107"/>
    </row>
    <row r="56" spans="2:19" ht="19.5" customHeight="1">
      <c r="B56" s="326" t="s">
        <v>345</v>
      </c>
      <c r="I56" s="263"/>
      <c r="J56" s="263"/>
      <c r="K56" s="263"/>
      <c r="L56" s="263"/>
      <c r="M56" s="263"/>
      <c r="N56" s="263"/>
      <c r="O56" s="107"/>
      <c r="P56" s="107"/>
      <c r="Q56" s="107"/>
    </row>
    <row r="57" spans="2:19" ht="20.25" customHeight="1">
      <c r="B57" s="438" t="s">
        <v>447</v>
      </c>
      <c r="I57" s="107"/>
      <c r="J57" s="107"/>
      <c r="K57" s="107"/>
      <c r="L57" s="107"/>
      <c r="M57" s="107"/>
      <c r="N57" s="107"/>
    </row>
    <row r="58" spans="2:19">
      <c r="I58" s="232"/>
      <c r="J58" s="268"/>
      <c r="K58" s="268"/>
      <c r="L58" s="268"/>
      <c r="M58" s="268"/>
      <c r="N58" s="268"/>
    </row>
    <row r="59" spans="2:19">
      <c r="I59" s="267"/>
      <c r="J59" s="266"/>
      <c r="K59" s="266"/>
      <c r="L59" s="266"/>
      <c r="M59" s="266"/>
      <c r="N59" s="266"/>
    </row>
    <row r="60" spans="2:19">
      <c r="I60" s="267"/>
      <c r="J60" s="266"/>
      <c r="K60" s="266"/>
      <c r="L60" s="266"/>
      <c r="M60" s="266"/>
      <c r="N60" s="266"/>
    </row>
    <row r="61" spans="2:19">
      <c r="I61" s="267"/>
      <c r="J61" s="266"/>
      <c r="K61" s="266"/>
      <c r="L61" s="266"/>
      <c r="M61" s="266"/>
      <c r="N61" s="266"/>
    </row>
    <row r="62" spans="2:19">
      <c r="I62" s="267"/>
      <c r="J62" s="269"/>
    </row>
    <row r="63" spans="2:19">
      <c r="I63" s="267"/>
      <c r="J63" s="269"/>
    </row>
    <row r="65" spans="9:14">
      <c r="I65" s="267"/>
      <c r="J65" s="269"/>
      <c r="K65" s="269"/>
      <c r="L65" s="269"/>
      <c r="M65" s="269"/>
      <c r="N65" s="269"/>
    </row>
    <row r="66" spans="9:14">
      <c r="I66" s="267"/>
      <c r="J66" s="269"/>
      <c r="K66" s="269"/>
      <c r="L66" s="269"/>
      <c r="M66" s="269"/>
      <c r="N66" s="269"/>
    </row>
  </sheetData>
  <sheetProtection algorithmName="SHA-512" hashValue="iCuD2fHH8n+63q4Ot+9NfMUq7q+qxbmsK//BayCMiHJjgxYMvYzm3iKu2Av92aKGQniu1mat5lvmNm0Yy5z3uQ==" saltValue="abc/buC3Q60whvEuSFFdUQ==" spinCount="100000" sheet="1" objects="1" scenarios="1"/>
  <mergeCells count="36">
    <mergeCell ref="H21:H22"/>
    <mergeCell ref="S17:S19"/>
    <mergeCell ref="B6:C7"/>
    <mergeCell ref="B9:C9"/>
    <mergeCell ref="B11:C11"/>
    <mergeCell ref="S5:S8"/>
    <mergeCell ref="F17:P19"/>
    <mergeCell ref="S9:S10"/>
    <mergeCell ref="B14:C14"/>
    <mergeCell ref="S21:S26"/>
    <mergeCell ref="F21:G22"/>
    <mergeCell ref="E6:L6"/>
    <mergeCell ref="E7:L7"/>
    <mergeCell ref="C44:C45"/>
    <mergeCell ref="E44:E45"/>
    <mergeCell ref="C21:C22"/>
    <mergeCell ref="C37:C38"/>
    <mergeCell ref="D37:D38"/>
    <mergeCell ref="E37:E38"/>
    <mergeCell ref="E21:E22"/>
    <mergeCell ref="B33:C35"/>
    <mergeCell ref="S44:S48"/>
    <mergeCell ref="S37:S41"/>
    <mergeCell ref="F23:G23"/>
    <mergeCell ref="G37:H37"/>
    <mergeCell ref="F25:G25"/>
    <mergeCell ref="F26:G26"/>
    <mergeCell ref="F24:G24"/>
    <mergeCell ref="S33:S34"/>
    <mergeCell ref="G44:H44"/>
    <mergeCell ref="K43:L43"/>
    <mergeCell ref="K36:L36"/>
    <mergeCell ref="I23:P26"/>
    <mergeCell ref="N44:P44"/>
    <mergeCell ref="E33:O34"/>
    <mergeCell ref="E35:O35"/>
  </mergeCells>
  <phoneticPr fontId="1"/>
  <conditionalFormatting sqref="E39:E41 E46:E48">
    <cfRule type="expression" dxfId="26" priority="51">
      <formula>OR(E39="要開示",E39="要財務データ入力")</formula>
    </cfRule>
  </conditionalFormatting>
  <conditionalFormatting sqref="E33">
    <cfRule type="cellIs" dxfId="25" priority="50" operator="equal">
      <formula>"下記の判定欄を参照し、1つでも「要開示」があれば適時開示が必要となります。"</formula>
    </cfRule>
  </conditionalFormatting>
  <conditionalFormatting sqref="E17">
    <cfRule type="expression" dxfId="24" priority="48">
      <formula>$C$17="-"</formula>
    </cfRule>
  </conditionalFormatting>
  <conditionalFormatting sqref="E18">
    <cfRule type="expression" dxfId="23" priority="47">
      <formula>$C$18="-"</formula>
    </cfRule>
  </conditionalFormatting>
  <conditionalFormatting sqref="E19">
    <cfRule type="expression" dxfId="22" priority="46">
      <formula>$C$19="-"</formula>
    </cfRule>
  </conditionalFormatting>
  <conditionalFormatting sqref="E23:H23">
    <cfRule type="expression" dxfId="21" priority="45">
      <formula>$C$23="-"</formula>
    </cfRule>
  </conditionalFormatting>
  <conditionalFormatting sqref="E25:F25 H25">
    <cfRule type="expression" dxfId="20" priority="44">
      <formula>$C$25="-"</formula>
    </cfRule>
  </conditionalFormatting>
  <conditionalFormatting sqref="E26:F26 H26">
    <cfRule type="expression" dxfId="19" priority="43">
      <formula>$C$26="-"</formula>
    </cfRule>
  </conditionalFormatting>
  <conditionalFormatting sqref="F23:F26 H23:H26">
    <cfRule type="expression" dxfId="18" priority="42">
      <formula>$F$21="-"</formula>
    </cfRule>
  </conditionalFormatting>
  <conditionalFormatting sqref="H23:H26">
    <cfRule type="expression" dxfId="17" priority="41">
      <formula>$H$21="-"</formula>
    </cfRule>
  </conditionalFormatting>
  <conditionalFormatting sqref="E24:H24">
    <cfRule type="expression" dxfId="16" priority="22">
      <formula>$C$24="-"</formula>
    </cfRule>
  </conditionalFormatting>
  <conditionalFormatting sqref="E9">
    <cfRule type="expression" dxfId="15" priority="21">
      <formula>$B$9="入力不要"</formula>
    </cfRule>
  </conditionalFormatting>
  <conditionalFormatting sqref="E11">
    <cfRule type="expression" dxfId="14" priority="20">
      <formula>$B$11="入力不要"</formula>
    </cfRule>
  </conditionalFormatting>
  <conditionalFormatting sqref="C18">
    <cfRule type="expression" dxfId="13" priority="17">
      <formula>$C$18="取得対価の額＋取得に係る行為の対価の額"</formula>
    </cfRule>
  </conditionalFormatting>
  <conditionalFormatting sqref="B11:C11">
    <cfRule type="expression" dxfId="12" priority="16">
      <formula>$B$11="設立の予定日"</formula>
    </cfRule>
  </conditionalFormatting>
  <conditionalFormatting sqref="C23">
    <cfRule type="expression" dxfId="11" priority="14">
      <formula>$C$23="対象会社の売上高"&amp;CHAR(10)&amp;"（３年度分）"</formula>
    </cfRule>
  </conditionalFormatting>
  <conditionalFormatting sqref="C24">
    <cfRule type="expression" dxfId="10" priority="13">
      <formula>$C$24="対象会社の売上高"&amp;CHAR(10)&amp;"（３年度分）"</formula>
    </cfRule>
  </conditionalFormatting>
  <conditionalFormatting sqref="C25">
    <cfRule type="expression" dxfId="9" priority="12">
      <formula>$C$25="対象会社の経常利益"&amp;CHAR(10)&amp;"（３年度分）"</formula>
    </cfRule>
  </conditionalFormatting>
  <conditionalFormatting sqref="C26">
    <cfRule type="expression" dxfId="8" priority="11">
      <formula>$C$26="対象会社の当期純利益"&amp;CHAR(10)&amp;"（３年度分）"</formula>
    </cfRule>
  </conditionalFormatting>
  <conditionalFormatting sqref="I23">
    <cfRule type="expression" dxfId="7" priority="7">
      <formula>$I$23=0</formula>
    </cfRule>
  </conditionalFormatting>
  <conditionalFormatting sqref="F17">
    <cfRule type="expression" dxfId="6" priority="53">
      <formula>$F$17=0</formula>
    </cfRule>
  </conditionalFormatting>
  <conditionalFormatting sqref="N47">
    <cfRule type="expression" dxfId="5" priority="6">
      <formula>OR(I55="IFRS",I55="米国基準",$I$47&gt;=$I$46*0.02)</formula>
    </cfRule>
  </conditionalFormatting>
  <conditionalFormatting sqref="N48:P48">
    <cfRule type="expression" dxfId="4" priority="5">
      <formula>$I$48&gt;=$I$46*0.01</formula>
    </cfRule>
  </conditionalFormatting>
  <conditionalFormatting sqref="O47">
    <cfRule type="expression" dxfId="3" priority="3">
      <formula>OR(I55="IFRS",I55="米国基準",$I$47&gt;=$I$46*0.02)</formula>
    </cfRule>
  </conditionalFormatting>
  <conditionalFormatting sqref="P47">
    <cfRule type="expression" dxfId="2" priority="2">
      <formula>OR(I55="IFRS",I55="米国基準",$I$47&gt;=$I$46*0.02)</formula>
    </cfRule>
  </conditionalFormatting>
  <conditionalFormatting sqref="N47:P47">
    <cfRule type="expression" dxfId="1" priority="1">
      <formula>$I$47&gt;=$I$46*0.02</formula>
    </cfRule>
  </conditionalFormatting>
  <dataValidations count="1">
    <dataValidation type="list" allowBlank="1" showInputMessage="1" showErrorMessage="1" sqref="E7" xr:uid="{EB0AFD74-8AF3-4B22-A208-62382FBF788D}">
      <formula1>INDIRECT($E$6)</formula1>
    </dataValidation>
  </dataValidations>
  <hyperlinks>
    <hyperlink ref="B57" location="軽微基準額算出シート!A1" display="データ入力シート（「軽微基準額算出シート」）へ" xr:uid="{6D1E6BBA-9BF9-4374-959E-A953EA7A3F21}"/>
  </hyperlinks>
  <pageMargins left="0.25" right="0.25" top="0.75" bottom="0.75" header="0.3" footer="0.3"/>
  <ignoredErrors>
    <ignoredError sqref="M8 O8" evalError="1"/>
  </ignoredErrors>
  <extLst>
    <ext xmlns:x14="http://schemas.microsoft.com/office/spreadsheetml/2009/9/main" uri="{78C0D931-6437-407d-A8EE-F0AAD7539E65}">
      <x14:conditionalFormattings>
        <x14:conditionalFormatting xmlns:xm="http://schemas.microsoft.com/office/excel/2006/main">
          <x14:cfRule type="expression" priority="87" id="{66BB7114-A55B-418B-A3E0-31C9F69B3A92}">
            <xm:f>軽微基準額算出シート!G6="作成なし"</xm:f>
            <x14:dxf>
              <fill>
                <patternFill>
                  <bgColor theme="0" tint="-0.24994659260841701"/>
                </patternFill>
              </fill>
            </x14:dxf>
          </x14:cfRule>
          <xm:sqref>K39:L41 K46:L46 H24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F1FF507-125C-469E-8658-2FF27B5BCCE6}">
          <x14:formula1>
            <xm:f>判定機能用!$A$3:$A$6</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6416-6609-46F8-84F8-C0D33608E780}">
  <sheetPr codeName="Sheet5">
    <pageSetUpPr fitToPage="1"/>
  </sheetPr>
  <dimension ref="A1:W58"/>
  <sheetViews>
    <sheetView view="pageBreakPreview" zoomScale="60" zoomScaleNormal="60" workbookViewId="0">
      <pane xSplit="3" ySplit="2" topLeftCell="D3" activePane="bottomRight" state="frozen"/>
      <selection pane="topRight" activeCell="D1" sqref="D1"/>
      <selection pane="bottomLeft" activeCell="A3" sqref="A3"/>
      <selection pane="bottomRight"/>
    </sheetView>
  </sheetViews>
  <sheetFormatPr defaultRowHeight="13.5"/>
  <cols>
    <col min="1" max="2" width="10.75" customWidth="1"/>
    <col min="3" max="3" width="42" customWidth="1"/>
    <col min="4" max="4" width="8.125" customWidth="1"/>
    <col min="5" max="5" width="15.75" customWidth="1"/>
    <col min="6" max="6" width="5.625" customWidth="1"/>
    <col min="7" max="7" width="15.75" customWidth="1"/>
    <col min="8" max="8" width="5.75" customWidth="1"/>
    <col min="9" max="9" width="15.75" customWidth="1"/>
    <col min="10" max="10" width="5.75" customWidth="1"/>
    <col min="11" max="11" width="15.75" customWidth="1"/>
    <col min="12" max="12" width="5.75" customWidth="1"/>
    <col min="13" max="13" width="15.75" customWidth="1"/>
    <col min="14" max="14" width="5.875" customWidth="1"/>
    <col min="15" max="15" width="15.75" customWidth="1"/>
    <col min="16" max="16" width="5.875" customWidth="1"/>
    <col min="17" max="17" width="15.75" style="186" customWidth="1"/>
    <col min="18" max="18" width="81.25" customWidth="1"/>
    <col min="19" max="20" width="47.375" customWidth="1"/>
    <col min="21" max="21" width="18.375" customWidth="1"/>
  </cols>
  <sheetData>
    <row r="1" spans="1:23" ht="20.25" customHeight="1">
      <c r="E1" t="s">
        <v>224</v>
      </c>
      <c r="K1" t="s">
        <v>225</v>
      </c>
    </row>
    <row r="2" spans="1:23" ht="42.75" customHeight="1">
      <c r="D2" s="135" t="s">
        <v>498</v>
      </c>
      <c r="E2" s="699" t="s">
        <v>232</v>
      </c>
      <c r="F2" s="700"/>
      <c r="G2" s="699" t="s">
        <v>233</v>
      </c>
      <c r="H2" s="700"/>
      <c r="I2" s="699" t="s">
        <v>234</v>
      </c>
      <c r="J2" s="700"/>
      <c r="K2" s="697" t="s">
        <v>231</v>
      </c>
      <c r="L2" s="698"/>
      <c r="M2" s="697" t="s">
        <v>235</v>
      </c>
      <c r="N2" s="698"/>
      <c r="O2" s="697" t="s">
        <v>38</v>
      </c>
      <c r="P2" s="698"/>
      <c r="Q2" s="177" t="s">
        <v>226</v>
      </c>
      <c r="R2" s="185" t="s">
        <v>494</v>
      </c>
      <c r="S2" s="288" t="s">
        <v>290</v>
      </c>
      <c r="T2" s="288" t="s">
        <v>291</v>
      </c>
      <c r="U2" s="135" t="s">
        <v>529</v>
      </c>
      <c r="V2" t="s">
        <v>284</v>
      </c>
      <c r="W2" s="288" t="s">
        <v>509</v>
      </c>
    </row>
    <row r="3" spans="1:23" ht="42.75">
      <c r="A3" s="163" t="s">
        <v>259</v>
      </c>
      <c r="B3" s="197" t="s">
        <v>262</v>
      </c>
      <c r="C3" s="272" t="s">
        <v>10</v>
      </c>
      <c r="D3" s="136"/>
      <c r="E3" s="143" t="s">
        <v>247</v>
      </c>
      <c r="F3" s="160" t="s">
        <v>247</v>
      </c>
      <c r="G3" s="143" t="s">
        <v>247</v>
      </c>
      <c r="H3" s="160" t="s">
        <v>247</v>
      </c>
      <c r="I3" s="143" t="s">
        <v>247</v>
      </c>
      <c r="J3" s="160" t="s">
        <v>247</v>
      </c>
      <c r="K3" s="143" t="s">
        <v>247</v>
      </c>
      <c r="L3" s="160" t="s">
        <v>247</v>
      </c>
      <c r="M3" s="143" t="s">
        <v>247</v>
      </c>
      <c r="N3" s="160" t="s">
        <v>247</v>
      </c>
      <c r="O3" s="143" t="s">
        <v>247</v>
      </c>
      <c r="P3" s="160" t="s">
        <v>247</v>
      </c>
      <c r="Q3" s="160" t="s">
        <v>247</v>
      </c>
      <c r="R3" s="145" t="s">
        <v>201</v>
      </c>
      <c r="S3" s="289"/>
      <c r="T3" s="289"/>
      <c r="V3">
        <f>COUNTIF(E3:P3,"-")</f>
        <v>12</v>
      </c>
    </row>
    <row r="4" spans="1:23" ht="57">
      <c r="A4" s="135" t="s">
        <v>260</v>
      </c>
      <c r="B4" s="198"/>
      <c r="C4" s="136" t="s">
        <v>49</v>
      </c>
      <c r="D4" s="172"/>
      <c r="E4" s="38" t="s">
        <v>247</v>
      </c>
      <c r="F4" s="38" t="s">
        <v>247</v>
      </c>
      <c r="G4" s="38" t="s">
        <v>45</v>
      </c>
      <c r="H4" s="156">
        <v>0.3</v>
      </c>
      <c r="I4" s="38" t="s">
        <v>247</v>
      </c>
      <c r="J4" s="38" t="s">
        <v>247</v>
      </c>
      <c r="K4" s="149" t="s">
        <v>73</v>
      </c>
      <c r="L4" s="156">
        <v>0.1</v>
      </c>
      <c r="M4" s="149" t="s">
        <v>236</v>
      </c>
      <c r="N4" s="157">
        <v>0.3</v>
      </c>
      <c r="O4" s="149" t="s">
        <v>264</v>
      </c>
      <c r="P4" s="150">
        <v>0.3</v>
      </c>
      <c r="Q4" s="187" t="s">
        <v>227</v>
      </c>
      <c r="R4" s="139" t="s">
        <v>292</v>
      </c>
      <c r="S4" s="33"/>
      <c r="T4" s="33"/>
      <c r="V4">
        <f t="shared" ref="V4:V58" si="0">COUNTIF(E4:P4,"-")</f>
        <v>4</v>
      </c>
      <c r="W4">
        <v>2</v>
      </c>
    </row>
    <row r="5" spans="1:23" ht="57">
      <c r="A5" s="135" t="s">
        <v>222</v>
      </c>
      <c r="B5" s="198"/>
      <c r="C5" s="136" t="s">
        <v>50</v>
      </c>
      <c r="D5" s="136"/>
      <c r="E5" s="21" t="s">
        <v>247</v>
      </c>
      <c r="F5" s="160" t="s">
        <v>247</v>
      </c>
      <c r="G5" s="160" t="s">
        <v>265</v>
      </c>
      <c r="H5" s="52">
        <v>0.3</v>
      </c>
      <c r="I5" s="21" t="s">
        <v>247</v>
      </c>
      <c r="J5" s="160" t="s">
        <v>247</v>
      </c>
      <c r="K5" s="149" t="s">
        <v>51</v>
      </c>
      <c r="L5" s="52">
        <v>0.1</v>
      </c>
      <c r="M5" s="149" t="s">
        <v>236</v>
      </c>
      <c r="N5" s="162">
        <v>0.3</v>
      </c>
      <c r="O5" s="149" t="s">
        <v>264</v>
      </c>
      <c r="P5" s="158">
        <v>0.3</v>
      </c>
      <c r="Q5" s="188" t="s">
        <v>228</v>
      </c>
      <c r="R5" s="140" t="s">
        <v>293</v>
      </c>
      <c r="S5" s="290"/>
      <c r="T5" s="290"/>
      <c r="V5">
        <f t="shared" si="0"/>
        <v>4</v>
      </c>
      <c r="W5">
        <v>2</v>
      </c>
    </row>
    <row r="6" spans="1:23" ht="57">
      <c r="A6" s="135" t="s">
        <v>223</v>
      </c>
      <c r="B6" s="198"/>
      <c r="C6" s="136" t="s">
        <v>5</v>
      </c>
      <c r="D6" s="136"/>
      <c r="E6" s="141" t="s">
        <v>48</v>
      </c>
      <c r="F6" s="51">
        <v>0.1</v>
      </c>
      <c r="G6" s="21" t="s">
        <v>247</v>
      </c>
      <c r="H6" s="160" t="s">
        <v>247</v>
      </c>
      <c r="I6" s="21" t="s">
        <v>247</v>
      </c>
      <c r="J6" s="160" t="s">
        <v>247</v>
      </c>
      <c r="K6" s="169" t="s">
        <v>51</v>
      </c>
      <c r="L6" s="52">
        <v>0.1</v>
      </c>
      <c r="M6" s="21" t="s">
        <v>247</v>
      </c>
      <c r="N6" s="160" t="s">
        <v>247</v>
      </c>
      <c r="O6" s="21" t="s">
        <v>247</v>
      </c>
      <c r="P6" s="160" t="s">
        <v>247</v>
      </c>
      <c r="Q6" s="160" t="s">
        <v>229</v>
      </c>
      <c r="R6" s="139" t="s">
        <v>294</v>
      </c>
      <c r="S6" s="33"/>
      <c r="T6" s="33"/>
      <c r="V6">
        <f t="shared" si="0"/>
        <v>8</v>
      </c>
      <c r="W6">
        <v>3</v>
      </c>
    </row>
    <row r="7" spans="1:23" ht="45.75" customHeight="1">
      <c r="B7" s="199"/>
      <c r="C7" s="137" t="s">
        <v>312</v>
      </c>
      <c r="D7" s="137"/>
      <c r="E7" s="143" t="s">
        <v>247</v>
      </c>
      <c r="F7" s="160" t="s">
        <v>247</v>
      </c>
      <c r="G7" s="143" t="s">
        <v>247</v>
      </c>
      <c r="H7" s="160" t="s">
        <v>247</v>
      </c>
      <c r="I7" s="160" t="s">
        <v>247</v>
      </c>
      <c r="J7" s="160" t="s">
        <v>247</v>
      </c>
      <c r="K7" s="169" t="s">
        <v>308</v>
      </c>
      <c r="L7" s="52">
        <v>0.1</v>
      </c>
      <c r="M7" s="143" t="s">
        <v>247</v>
      </c>
      <c r="N7" s="160" t="s">
        <v>247</v>
      </c>
      <c r="O7" s="143" t="s">
        <v>247</v>
      </c>
      <c r="P7" s="160" t="s">
        <v>247</v>
      </c>
      <c r="Q7" s="261" t="s">
        <v>230</v>
      </c>
      <c r="R7" s="287" t="s">
        <v>296</v>
      </c>
      <c r="S7" s="33"/>
      <c r="T7" s="33"/>
      <c r="V7">
        <f t="shared" si="0"/>
        <v>10</v>
      </c>
      <c r="W7">
        <v>3</v>
      </c>
    </row>
    <row r="8" spans="1:23" ht="159.75" customHeight="1">
      <c r="B8" s="199"/>
      <c r="C8" s="137" t="s">
        <v>148</v>
      </c>
      <c r="D8" s="137"/>
      <c r="E8" s="21" t="s">
        <v>247</v>
      </c>
      <c r="F8" s="160" t="s">
        <v>247</v>
      </c>
      <c r="G8" s="160" t="s">
        <v>335</v>
      </c>
      <c r="H8" s="161">
        <v>0.1</v>
      </c>
      <c r="I8" s="160" t="s">
        <v>335</v>
      </c>
      <c r="J8" s="142">
        <v>0.1</v>
      </c>
      <c r="K8" s="239" t="s">
        <v>247</v>
      </c>
      <c r="L8" s="239" t="s">
        <v>247</v>
      </c>
      <c r="M8" s="21" t="s">
        <v>247</v>
      </c>
      <c r="N8" s="160" t="s">
        <v>247</v>
      </c>
      <c r="O8" s="21" t="s">
        <v>247</v>
      </c>
      <c r="P8" s="160" t="s">
        <v>247</v>
      </c>
      <c r="Q8" s="261" t="s">
        <v>169</v>
      </c>
      <c r="R8" s="240" t="s">
        <v>435</v>
      </c>
      <c r="S8" s="33" t="s">
        <v>535</v>
      </c>
      <c r="T8" s="33"/>
      <c r="U8">
        <v>2</v>
      </c>
      <c r="V8">
        <f t="shared" si="0"/>
        <v>8</v>
      </c>
    </row>
    <row r="9" spans="1:23" ht="108.75" customHeight="1">
      <c r="B9" s="199"/>
      <c r="C9" s="137" t="s">
        <v>149</v>
      </c>
      <c r="D9" s="137"/>
      <c r="E9" s="21" t="s">
        <v>247</v>
      </c>
      <c r="F9" s="160" t="s">
        <v>247</v>
      </c>
      <c r="G9" s="331" t="s">
        <v>514</v>
      </c>
      <c r="H9" s="161">
        <v>0.3</v>
      </c>
      <c r="I9" s="73" t="s">
        <v>247</v>
      </c>
      <c r="J9" s="56" t="s">
        <v>247</v>
      </c>
      <c r="K9" s="493" t="s">
        <v>512</v>
      </c>
      <c r="L9" s="52">
        <v>0.1</v>
      </c>
      <c r="M9" s="21" t="s">
        <v>247</v>
      </c>
      <c r="N9" s="160" t="s">
        <v>247</v>
      </c>
      <c r="O9" s="21" t="s">
        <v>247</v>
      </c>
      <c r="P9" s="160" t="s">
        <v>247</v>
      </c>
      <c r="Q9" s="261" t="s">
        <v>169</v>
      </c>
      <c r="R9" s="145" t="s">
        <v>513</v>
      </c>
      <c r="S9" s="33" t="s">
        <v>528</v>
      </c>
      <c r="T9" s="380" t="s">
        <v>515</v>
      </c>
      <c r="V9">
        <f t="shared" si="0"/>
        <v>8</v>
      </c>
    </row>
    <row r="10" spans="1:23" ht="50.25" customHeight="1">
      <c r="B10" s="199"/>
      <c r="C10" s="280" t="s">
        <v>501</v>
      </c>
      <c r="D10" s="138"/>
      <c r="E10" s="21" t="s">
        <v>247</v>
      </c>
      <c r="F10" s="160" t="s">
        <v>247</v>
      </c>
      <c r="G10" s="160" t="s">
        <v>270</v>
      </c>
      <c r="H10" s="52">
        <v>0.3</v>
      </c>
      <c r="I10" s="21" t="s">
        <v>247</v>
      </c>
      <c r="J10" s="160" t="s">
        <v>247</v>
      </c>
      <c r="K10" s="238" t="s">
        <v>266</v>
      </c>
      <c r="L10" s="237">
        <v>0.1</v>
      </c>
      <c r="M10" s="238" t="s">
        <v>267</v>
      </c>
      <c r="N10" s="236">
        <v>0.3</v>
      </c>
      <c r="O10" s="238" t="s">
        <v>246</v>
      </c>
      <c r="P10" s="248">
        <v>0.3</v>
      </c>
      <c r="Q10" s="239" t="s">
        <v>247</v>
      </c>
      <c r="R10" s="240" t="s">
        <v>493</v>
      </c>
      <c r="S10" s="293" t="s">
        <v>496</v>
      </c>
      <c r="T10" s="33" t="s">
        <v>503</v>
      </c>
      <c r="U10">
        <v>1</v>
      </c>
      <c r="V10">
        <f t="shared" si="0"/>
        <v>4</v>
      </c>
    </row>
    <row r="11" spans="1:23" ht="50.25" customHeight="1">
      <c r="B11" s="199"/>
      <c r="C11" s="280" t="s">
        <v>490</v>
      </c>
      <c r="D11" s="138" t="str">
        <f>IF(OR(軽微基準額算出シート!B6="作成あり",軽微基準額算出シート!B6="作成あり（特定上場会社等）"),2,"")</f>
        <v/>
      </c>
      <c r="E11" s="73" t="s">
        <v>247</v>
      </c>
      <c r="F11" s="73" t="s">
        <v>247</v>
      </c>
      <c r="G11" s="73" t="s">
        <v>492</v>
      </c>
      <c r="H11" s="161">
        <v>0.15</v>
      </c>
      <c r="I11" s="73" t="s">
        <v>247</v>
      </c>
      <c r="J11" s="73" t="s">
        <v>247</v>
      </c>
      <c r="K11" s="73" t="s">
        <v>247</v>
      </c>
      <c r="L11" s="73" t="s">
        <v>247</v>
      </c>
      <c r="M11" s="73" t="s">
        <v>247</v>
      </c>
      <c r="N11" s="73" t="s">
        <v>247</v>
      </c>
      <c r="O11" s="73" t="s">
        <v>247</v>
      </c>
      <c r="P11" s="73" t="s">
        <v>247</v>
      </c>
      <c r="Q11" s="261" t="s">
        <v>169</v>
      </c>
      <c r="R11" s="240" t="s">
        <v>493</v>
      </c>
      <c r="S11" s="494"/>
      <c r="T11" s="33"/>
      <c r="U11" s="335">
        <v>1</v>
      </c>
      <c r="V11">
        <f t="shared" si="0"/>
        <v>10</v>
      </c>
    </row>
    <row r="12" spans="1:23" ht="57">
      <c r="B12" s="199"/>
      <c r="C12" s="138" t="s">
        <v>248</v>
      </c>
      <c r="D12" s="138"/>
      <c r="E12" s="21" t="s">
        <v>247</v>
      </c>
      <c r="F12" s="160" t="s">
        <v>247</v>
      </c>
      <c r="G12" s="160" t="s">
        <v>58</v>
      </c>
      <c r="H12" s="52">
        <v>0.3</v>
      </c>
      <c r="I12" s="21" t="s">
        <v>247</v>
      </c>
      <c r="J12" s="160" t="s">
        <v>247</v>
      </c>
      <c r="K12" s="21" t="s">
        <v>247</v>
      </c>
      <c r="L12" s="160" t="s">
        <v>247</v>
      </c>
      <c r="M12" s="242" t="s">
        <v>236</v>
      </c>
      <c r="N12" s="162">
        <v>0.3</v>
      </c>
      <c r="O12" s="242" t="s">
        <v>264</v>
      </c>
      <c r="P12" s="162">
        <v>0.3</v>
      </c>
      <c r="Q12" s="331" t="s">
        <v>283</v>
      </c>
      <c r="R12" s="139" t="s">
        <v>317</v>
      </c>
      <c r="S12" s="33"/>
      <c r="T12" s="33"/>
      <c r="V12">
        <f t="shared" si="0"/>
        <v>6</v>
      </c>
    </row>
    <row r="13" spans="1:23" ht="40.5">
      <c r="B13" s="199"/>
      <c r="C13" s="138" t="s">
        <v>249</v>
      </c>
      <c r="D13" s="138"/>
      <c r="E13" s="21" t="s">
        <v>247</v>
      </c>
      <c r="F13" s="160" t="s">
        <v>247</v>
      </c>
      <c r="G13" s="160" t="s">
        <v>60</v>
      </c>
      <c r="H13" s="52">
        <v>0.3</v>
      </c>
      <c r="I13" s="21" t="s">
        <v>247</v>
      </c>
      <c r="J13" s="160" t="s">
        <v>247</v>
      </c>
      <c r="K13" s="21" t="s">
        <v>247</v>
      </c>
      <c r="L13" s="160" t="s">
        <v>247</v>
      </c>
      <c r="M13" s="21" t="s">
        <v>247</v>
      </c>
      <c r="N13" s="160" t="s">
        <v>247</v>
      </c>
      <c r="O13" s="21" t="s">
        <v>247</v>
      </c>
      <c r="P13" s="160" t="s">
        <v>247</v>
      </c>
      <c r="Q13" s="239" t="s">
        <v>247</v>
      </c>
      <c r="R13" s="139" t="s">
        <v>61</v>
      </c>
      <c r="S13" s="33"/>
      <c r="T13" s="33"/>
      <c r="V13">
        <f t="shared" si="0"/>
        <v>10</v>
      </c>
    </row>
    <row r="14" spans="1:23" ht="57">
      <c r="B14" s="199"/>
      <c r="C14" s="138" t="s">
        <v>250</v>
      </c>
      <c r="D14" s="216">
        <v>1</v>
      </c>
      <c r="E14" s="21" t="s">
        <v>247</v>
      </c>
      <c r="F14" s="160" t="s">
        <v>247</v>
      </c>
      <c r="G14" s="160" t="s">
        <v>524</v>
      </c>
      <c r="H14" s="162">
        <v>0.3</v>
      </c>
      <c r="I14" s="21" t="s">
        <v>247</v>
      </c>
      <c r="J14" s="160" t="s">
        <v>247</v>
      </c>
      <c r="K14" s="21" t="s">
        <v>247</v>
      </c>
      <c r="L14" s="160" t="s">
        <v>247</v>
      </c>
      <c r="M14" s="21" t="s">
        <v>247</v>
      </c>
      <c r="N14" s="160" t="s">
        <v>247</v>
      </c>
      <c r="O14" s="21" t="s">
        <v>247</v>
      </c>
      <c r="P14" s="160" t="s">
        <v>247</v>
      </c>
      <c r="Q14" s="239" t="s">
        <v>247</v>
      </c>
      <c r="R14" s="139" t="s">
        <v>63</v>
      </c>
      <c r="S14" s="33" t="s">
        <v>526</v>
      </c>
      <c r="T14" s="33"/>
      <c r="V14">
        <f t="shared" si="0"/>
        <v>10</v>
      </c>
    </row>
    <row r="15" spans="1:23" ht="57">
      <c r="B15" s="199"/>
      <c r="C15" s="136" t="s">
        <v>7</v>
      </c>
      <c r="D15" s="136"/>
      <c r="E15" s="143" t="s">
        <v>247</v>
      </c>
      <c r="F15" s="160" t="s">
        <v>247</v>
      </c>
      <c r="G15" s="143" t="s">
        <v>247</v>
      </c>
      <c r="H15" s="160" t="s">
        <v>247</v>
      </c>
      <c r="I15" s="143" t="s">
        <v>247</v>
      </c>
      <c r="J15" s="160" t="s">
        <v>247</v>
      </c>
      <c r="K15" s="169" t="s">
        <v>516</v>
      </c>
      <c r="L15" s="52">
        <v>0.1</v>
      </c>
      <c r="M15" s="149" t="s">
        <v>236</v>
      </c>
      <c r="N15" s="162">
        <v>0.3</v>
      </c>
      <c r="O15" s="149" t="s">
        <v>264</v>
      </c>
      <c r="P15" s="158">
        <v>0.3</v>
      </c>
      <c r="Q15" s="141" t="s">
        <v>271</v>
      </c>
      <c r="R15" s="145" t="s">
        <v>295</v>
      </c>
      <c r="S15" s="289"/>
      <c r="T15" s="289"/>
      <c r="V15">
        <f t="shared" si="0"/>
        <v>6</v>
      </c>
      <c r="W15">
        <v>3</v>
      </c>
    </row>
    <row r="16" spans="1:23" ht="57">
      <c r="B16" s="199"/>
      <c r="C16" s="178" t="s">
        <v>6</v>
      </c>
      <c r="D16" s="178"/>
      <c r="E16" s="179" t="s">
        <v>48</v>
      </c>
      <c r="F16" s="180">
        <v>0.1</v>
      </c>
      <c r="G16" s="133" t="s">
        <v>247</v>
      </c>
      <c r="H16" s="151" t="s">
        <v>247</v>
      </c>
      <c r="I16" s="133" t="s">
        <v>247</v>
      </c>
      <c r="J16" s="151" t="s">
        <v>247</v>
      </c>
      <c r="K16" s="181" t="s">
        <v>51</v>
      </c>
      <c r="L16" s="153">
        <v>0.1</v>
      </c>
      <c r="M16" s="160" t="s">
        <v>247</v>
      </c>
      <c r="N16" s="160" t="s">
        <v>247</v>
      </c>
      <c r="O16" s="160" t="s">
        <v>247</v>
      </c>
      <c r="P16" s="151" t="s">
        <v>247</v>
      </c>
      <c r="Q16" s="151" t="s">
        <v>272</v>
      </c>
      <c r="R16" s="171" t="s">
        <v>294</v>
      </c>
      <c r="S16" s="33"/>
      <c r="T16" s="33"/>
      <c r="V16">
        <f t="shared" si="0"/>
        <v>8</v>
      </c>
      <c r="W16">
        <v>3</v>
      </c>
    </row>
    <row r="17" spans="2:23" ht="57">
      <c r="B17" s="199"/>
      <c r="C17" s="136" t="s">
        <v>8</v>
      </c>
      <c r="D17" s="136">
        <v>1</v>
      </c>
      <c r="E17" s="143" t="s">
        <v>247</v>
      </c>
      <c r="F17" s="160" t="s">
        <v>247</v>
      </c>
      <c r="G17" s="143" t="s">
        <v>247</v>
      </c>
      <c r="H17" s="160" t="s">
        <v>247</v>
      </c>
      <c r="I17" s="143" t="s">
        <v>247</v>
      </c>
      <c r="J17" s="160" t="s">
        <v>247</v>
      </c>
      <c r="K17" s="169" t="s">
        <v>516</v>
      </c>
      <c r="L17" s="162">
        <v>0.1</v>
      </c>
      <c r="M17" s="149" t="s">
        <v>236</v>
      </c>
      <c r="N17" s="155">
        <v>0.3</v>
      </c>
      <c r="O17" s="149" t="s">
        <v>264</v>
      </c>
      <c r="P17" s="158">
        <v>0.3</v>
      </c>
      <c r="Q17" s="141" t="s">
        <v>273</v>
      </c>
      <c r="R17" s="145" t="s">
        <v>295</v>
      </c>
      <c r="S17" s="289"/>
      <c r="T17" s="289"/>
      <c r="V17">
        <f t="shared" si="0"/>
        <v>6</v>
      </c>
      <c r="W17">
        <v>3</v>
      </c>
    </row>
    <row r="18" spans="2:23" ht="28.5">
      <c r="B18" s="199"/>
      <c r="C18" s="136" t="s">
        <v>9</v>
      </c>
      <c r="D18" s="136"/>
      <c r="E18" s="143" t="s">
        <v>247</v>
      </c>
      <c r="F18" s="160" t="s">
        <v>247</v>
      </c>
      <c r="G18" s="143" t="s">
        <v>247</v>
      </c>
      <c r="H18" s="160" t="s">
        <v>247</v>
      </c>
      <c r="I18" s="143" t="s">
        <v>247</v>
      </c>
      <c r="J18" s="160" t="s">
        <v>247</v>
      </c>
      <c r="K18" s="143" t="s">
        <v>247</v>
      </c>
      <c r="L18" s="160" t="s">
        <v>247</v>
      </c>
      <c r="M18" s="143" t="s">
        <v>247</v>
      </c>
      <c r="N18" s="160" t="s">
        <v>247</v>
      </c>
      <c r="O18" s="143" t="s">
        <v>247</v>
      </c>
      <c r="P18" s="160" t="s">
        <v>247</v>
      </c>
      <c r="Q18" s="239" t="s">
        <v>247</v>
      </c>
      <c r="R18" s="174" t="s">
        <v>64</v>
      </c>
      <c r="S18" s="291"/>
      <c r="T18" s="291"/>
      <c r="V18">
        <f t="shared" si="0"/>
        <v>12</v>
      </c>
    </row>
    <row r="19" spans="2:23" ht="27" customHeight="1" thickBot="1">
      <c r="B19" s="201"/>
      <c r="C19" s="274" t="s">
        <v>11</v>
      </c>
      <c r="D19" s="182"/>
      <c r="E19" s="165" t="s">
        <v>247</v>
      </c>
      <c r="F19" s="165" t="s">
        <v>247</v>
      </c>
      <c r="G19" s="165" t="s">
        <v>247</v>
      </c>
      <c r="H19" s="165" t="s">
        <v>247</v>
      </c>
      <c r="I19" s="165" t="s">
        <v>247</v>
      </c>
      <c r="J19" s="165" t="s">
        <v>247</v>
      </c>
      <c r="K19" s="165" t="s">
        <v>247</v>
      </c>
      <c r="L19" s="165" t="s">
        <v>247</v>
      </c>
      <c r="M19" s="165" t="s">
        <v>247</v>
      </c>
      <c r="N19" s="165" t="s">
        <v>247</v>
      </c>
      <c r="O19" s="165" t="s">
        <v>247</v>
      </c>
      <c r="P19" s="165" t="s">
        <v>247</v>
      </c>
      <c r="Q19" s="165" t="s">
        <v>247</v>
      </c>
      <c r="R19" s="183" t="s">
        <v>65</v>
      </c>
      <c r="S19" s="291"/>
      <c r="T19" s="291"/>
      <c r="V19">
        <f t="shared" si="0"/>
        <v>12</v>
      </c>
    </row>
    <row r="20" spans="2:23" ht="29.25" thickTop="1">
      <c r="B20" s="198" t="s">
        <v>263</v>
      </c>
      <c r="C20" s="273" t="s">
        <v>66</v>
      </c>
      <c r="D20" s="175"/>
      <c r="E20" s="134" t="s">
        <v>247</v>
      </c>
      <c r="F20" s="152" t="s">
        <v>247</v>
      </c>
      <c r="G20" s="152" t="s">
        <v>67</v>
      </c>
      <c r="H20" s="154">
        <v>0.03</v>
      </c>
      <c r="I20" s="134" t="s">
        <v>247</v>
      </c>
      <c r="J20" s="152" t="s">
        <v>247</v>
      </c>
      <c r="K20" s="134" t="s">
        <v>247</v>
      </c>
      <c r="L20" s="152" t="s">
        <v>247</v>
      </c>
      <c r="M20" s="152" t="s">
        <v>67</v>
      </c>
      <c r="N20" s="155">
        <v>0.3</v>
      </c>
      <c r="O20" s="152" t="s">
        <v>67</v>
      </c>
      <c r="P20" s="155">
        <v>0.3</v>
      </c>
      <c r="Q20" s="247" t="s">
        <v>247</v>
      </c>
      <c r="R20" s="176" t="s">
        <v>68</v>
      </c>
      <c r="S20" s="289"/>
      <c r="T20" s="289"/>
      <c r="V20">
        <f t="shared" si="0"/>
        <v>6</v>
      </c>
    </row>
    <row r="21" spans="2:23" ht="42.75">
      <c r="B21" s="199"/>
      <c r="C21" s="136" t="s">
        <v>71</v>
      </c>
      <c r="D21" s="136"/>
      <c r="E21" s="73" t="s">
        <v>247</v>
      </c>
      <c r="F21" s="73" t="s">
        <v>247</v>
      </c>
      <c r="G21" s="73" t="s">
        <v>72</v>
      </c>
      <c r="H21" s="161">
        <v>0.15</v>
      </c>
      <c r="I21" s="73" t="s">
        <v>247</v>
      </c>
      <c r="J21" s="73" t="s">
        <v>247</v>
      </c>
      <c r="K21" s="73" t="s">
        <v>73</v>
      </c>
      <c r="L21" s="161">
        <v>0.1</v>
      </c>
      <c r="M21" s="73" t="s">
        <v>247</v>
      </c>
      <c r="N21" s="73" t="s">
        <v>247</v>
      </c>
      <c r="O21" s="73" t="s">
        <v>247</v>
      </c>
      <c r="P21" s="73" t="s">
        <v>247</v>
      </c>
      <c r="Q21" s="73" t="s">
        <v>274</v>
      </c>
      <c r="R21" s="139" t="s">
        <v>294</v>
      </c>
      <c r="S21" s="33"/>
      <c r="T21" s="33"/>
      <c r="V21">
        <f t="shared" si="0"/>
        <v>8</v>
      </c>
      <c r="W21">
        <v>3</v>
      </c>
    </row>
    <row r="22" spans="2:23" ht="57">
      <c r="B22" s="199"/>
      <c r="C22" s="136" t="s">
        <v>336</v>
      </c>
      <c r="D22" s="136"/>
      <c r="E22" s="73" t="s">
        <v>247</v>
      </c>
      <c r="F22" s="73" t="s">
        <v>247</v>
      </c>
      <c r="G22" s="73" t="s">
        <v>74</v>
      </c>
      <c r="H22" s="161">
        <v>0.03</v>
      </c>
      <c r="I22" s="73" t="s">
        <v>247</v>
      </c>
      <c r="J22" s="73" t="s">
        <v>247</v>
      </c>
      <c r="K22" s="73" t="s">
        <v>73</v>
      </c>
      <c r="L22" s="161">
        <v>0.1</v>
      </c>
      <c r="M22" s="73" t="s">
        <v>237</v>
      </c>
      <c r="N22" s="170">
        <v>0.3</v>
      </c>
      <c r="O22" s="73" t="s">
        <v>268</v>
      </c>
      <c r="P22" s="170">
        <v>0.3</v>
      </c>
      <c r="Q22" s="169" t="s">
        <v>275</v>
      </c>
      <c r="R22" s="139" t="s">
        <v>297</v>
      </c>
      <c r="S22" s="33"/>
      <c r="T22" s="33"/>
      <c r="V22">
        <f t="shared" si="0"/>
        <v>4</v>
      </c>
      <c r="W22">
        <v>3</v>
      </c>
    </row>
    <row r="23" spans="2:23" ht="28.5">
      <c r="B23" s="199"/>
      <c r="C23" s="146" t="s">
        <v>76</v>
      </c>
      <c r="D23" s="146"/>
      <c r="E23" s="73" t="s">
        <v>247</v>
      </c>
      <c r="F23" s="73" t="s">
        <v>247</v>
      </c>
      <c r="G23" s="73" t="s">
        <v>247</v>
      </c>
      <c r="H23" s="73" t="s">
        <v>247</v>
      </c>
      <c r="I23" s="73" t="s">
        <v>247</v>
      </c>
      <c r="J23" s="73" t="s">
        <v>247</v>
      </c>
      <c r="K23" s="73" t="s">
        <v>73</v>
      </c>
      <c r="L23" s="161">
        <v>0.1</v>
      </c>
      <c r="M23" s="75" t="s">
        <v>247</v>
      </c>
      <c r="N23" s="169" t="s">
        <v>247</v>
      </c>
      <c r="O23" s="75" t="s">
        <v>247</v>
      </c>
      <c r="P23" s="169" t="s">
        <v>247</v>
      </c>
      <c r="Q23" s="169" t="s">
        <v>276</v>
      </c>
      <c r="R23" s="139" t="s">
        <v>295</v>
      </c>
      <c r="S23" s="33"/>
      <c r="T23" s="33"/>
      <c r="V23">
        <f t="shared" si="0"/>
        <v>10</v>
      </c>
      <c r="W23">
        <v>3</v>
      </c>
    </row>
    <row r="24" spans="2:23" ht="57">
      <c r="B24" s="199"/>
      <c r="C24" s="146" t="s">
        <v>337</v>
      </c>
      <c r="D24" s="146"/>
      <c r="E24" s="73" t="s">
        <v>247</v>
      </c>
      <c r="F24" s="73" t="s">
        <v>247</v>
      </c>
      <c r="G24" s="73" t="s">
        <v>247</v>
      </c>
      <c r="H24" s="73" t="s">
        <v>247</v>
      </c>
      <c r="I24" s="73" t="s">
        <v>247</v>
      </c>
      <c r="J24" s="73" t="s">
        <v>247</v>
      </c>
      <c r="K24" s="73" t="s">
        <v>73</v>
      </c>
      <c r="L24" s="161">
        <v>0.1</v>
      </c>
      <c r="M24" s="73" t="s">
        <v>237</v>
      </c>
      <c r="N24" s="170">
        <v>0.3</v>
      </c>
      <c r="O24" s="73" t="s">
        <v>268</v>
      </c>
      <c r="P24" s="170">
        <v>0.3</v>
      </c>
      <c r="Q24" s="169" t="s">
        <v>277</v>
      </c>
      <c r="R24" s="139" t="s">
        <v>298</v>
      </c>
      <c r="S24" s="33"/>
      <c r="T24" s="33"/>
      <c r="V24">
        <f t="shared" si="0"/>
        <v>6</v>
      </c>
      <c r="W24">
        <v>3</v>
      </c>
    </row>
    <row r="25" spans="2:23" ht="57">
      <c r="B25" s="199"/>
      <c r="C25" s="136" t="s">
        <v>79</v>
      </c>
      <c r="D25" s="136"/>
      <c r="E25" s="73" t="s">
        <v>247</v>
      </c>
      <c r="F25" s="73" t="s">
        <v>247</v>
      </c>
      <c r="G25" s="73" t="s">
        <v>247</v>
      </c>
      <c r="H25" s="73" t="s">
        <v>247</v>
      </c>
      <c r="I25" s="73" t="s">
        <v>247</v>
      </c>
      <c r="J25" s="73" t="s">
        <v>247</v>
      </c>
      <c r="K25" s="73" t="s">
        <v>73</v>
      </c>
      <c r="L25" s="161">
        <v>0.1</v>
      </c>
      <c r="M25" s="73" t="s">
        <v>247</v>
      </c>
      <c r="N25" s="73" t="s">
        <v>247</v>
      </c>
      <c r="O25" s="73" t="s">
        <v>247</v>
      </c>
      <c r="P25" s="73" t="s">
        <v>247</v>
      </c>
      <c r="Q25" s="73" t="s">
        <v>278</v>
      </c>
      <c r="R25" s="139" t="s">
        <v>300</v>
      </c>
      <c r="S25" s="33"/>
      <c r="T25" s="33"/>
      <c r="V25">
        <f t="shared" si="0"/>
        <v>10</v>
      </c>
      <c r="W25">
        <v>3</v>
      </c>
    </row>
    <row r="26" spans="2:23" ht="57">
      <c r="B26" s="199"/>
      <c r="C26" s="136" t="s">
        <v>80</v>
      </c>
      <c r="D26" s="136">
        <v>1</v>
      </c>
      <c r="E26" s="73" t="s">
        <v>247</v>
      </c>
      <c r="F26" s="73" t="s">
        <v>247</v>
      </c>
      <c r="G26" s="73" t="s">
        <v>247</v>
      </c>
      <c r="H26" s="73" t="s">
        <v>247</v>
      </c>
      <c r="I26" s="73" t="s">
        <v>247</v>
      </c>
      <c r="J26" s="73" t="s">
        <v>247</v>
      </c>
      <c r="K26" s="73" t="s">
        <v>81</v>
      </c>
      <c r="L26" s="170">
        <v>0.1</v>
      </c>
      <c r="M26" s="73" t="s">
        <v>247</v>
      </c>
      <c r="N26" s="73" t="s">
        <v>247</v>
      </c>
      <c r="O26" s="73" t="s">
        <v>247</v>
      </c>
      <c r="P26" s="73" t="s">
        <v>247</v>
      </c>
      <c r="Q26" s="73" t="s">
        <v>247</v>
      </c>
      <c r="R26" s="139" t="s">
        <v>82</v>
      </c>
      <c r="S26" s="33"/>
      <c r="T26" s="33"/>
      <c r="V26">
        <f t="shared" si="0"/>
        <v>10</v>
      </c>
    </row>
    <row r="27" spans="2:23" ht="28.5">
      <c r="B27" s="199"/>
      <c r="C27" s="136" t="s">
        <v>87</v>
      </c>
      <c r="D27" s="136"/>
      <c r="E27" s="73" t="s">
        <v>247</v>
      </c>
      <c r="F27" s="73" t="s">
        <v>247</v>
      </c>
      <c r="G27" s="73" t="s">
        <v>88</v>
      </c>
      <c r="H27" s="161">
        <v>0.03</v>
      </c>
      <c r="I27" s="73" t="s">
        <v>247</v>
      </c>
      <c r="J27" s="73" t="s">
        <v>247</v>
      </c>
      <c r="K27" s="73" t="s">
        <v>247</v>
      </c>
      <c r="L27" s="73" t="s">
        <v>247</v>
      </c>
      <c r="M27" s="73" t="s">
        <v>88</v>
      </c>
      <c r="N27" s="170">
        <v>0.3</v>
      </c>
      <c r="O27" s="73" t="s">
        <v>88</v>
      </c>
      <c r="P27" s="170">
        <v>0.3</v>
      </c>
      <c r="Q27" s="73" t="s">
        <v>247</v>
      </c>
      <c r="R27" s="139" t="s">
        <v>89</v>
      </c>
      <c r="S27" s="33"/>
      <c r="T27" s="33"/>
      <c r="V27">
        <f t="shared" si="0"/>
        <v>6</v>
      </c>
    </row>
    <row r="28" spans="2:23" ht="28.5">
      <c r="B28" s="199"/>
      <c r="C28" s="136" t="s">
        <v>90</v>
      </c>
      <c r="D28" s="136"/>
      <c r="E28" s="73" t="s">
        <v>247</v>
      </c>
      <c r="F28" s="73" t="s">
        <v>247</v>
      </c>
      <c r="G28" s="73" t="s">
        <v>247</v>
      </c>
      <c r="H28" s="73" t="s">
        <v>247</v>
      </c>
      <c r="I28" s="73" t="s">
        <v>247</v>
      </c>
      <c r="J28" s="73" t="s">
        <v>247</v>
      </c>
      <c r="K28" s="73" t="s">
        <v>73</v>
      </c>
      <c r="L28" s="161">
        <v>0.1</v>
      </c>
      <c r="M28" s="73" t="s">
        <v>247</v>
      </c>
      <c r="N28" s="73" t="s">
        <v>247</v>
      </c>
      <c r="O28" s="73" t="s">
        <v>247</v>
      </c>
      <c r="P28" s="73" t="s">
        <v>247</v>
      </c>
      <c r="Q28" s="73" t="s">
        <v>279</v>
      </c>
      <c r="R28" s="139" t="s">
        <v>302</v>
      </c>
      <c r="S28" s="33"/>
      <c r="T28" s="33"/>
      <c r="V28">
        <f t="shared" si="0"/>
        <v>10</v>
      </c>
      <c r="W28">
        <v>3</v>
      </c>
    </row>
    <row r="29" spans="2:23" ht="57">
      <c r="B29" s="199"/>
      <c r="C29" s="147" t="s">
        <v>91</v>
      </c>
      <c r="D29" s="147"/>
      <c r="E29" s="73" t="s">
        <v>247</v>
      </c>
      <c r="F29" s="73" t="s">
        <v>247</v>
      </c>
      <c r="G29" s="73" t="s">
        <v>247</v>
      </c>
      <c r="H29" s="73" t="s">
        <v>247</v>
      </c>
      <c r="I29" s="73" t="s">
        <v>247</v>
      </c>
      <c r="J29" s="73" t="s">
        <v>247</v>
      </c>
      <c r="K29" s="73" t="s">
        <v>247</v>
      </c>
      <c r="L29" s="73" t="s">
        <v>247</v>
      </c>
      <c r="M29" s="73" t="s">
        <v>238</v>
      </c>
      <c r="N29" s="170">
        <v>0.3</v>
      </c>
      <c r="O29" s="73" t="s">
        <v>269</v>
      </c>
      <c r="P29" s="170">
        <v>0.3</v>
      </c>
      <c r="Q29" s="73" t="s">
        <v>247</v>
      </c>
      <c r="R29" s="148" t="s">
        <v>202</v>
      </c>
      <c r="S29" s="292"/>
      <c r="T29" s="292"/>
      <c r="U29">
        <v>1</v>
      </c>
      <c r="V29">
        <f t="shared" si="0"/>
        <v>8</v>
      </c>
    </row>
    <row r="30" spans="2:23" ht="28.5">
      <c r="B30" s="199"/>
      <c r="C30" s="136" t="s">
        <v>93</v>
      </c>
      <c r="D30" s="136"/>
      <c r="E30" s="73" t="s">
        <v>247</v>
      </c>
      <c r="F30" s="73" t="s">
        <v>247</v>
      </c>
      <c r="G30" s="73" t="s">
        <v>247</v>
      </c>
      <c r="H30" s="73" t="s">
        <v>247</v>
      </c>
      <c r="I30" s="73" t="s">
        <v>247</v>
      </c>
      <c r="J30" s="73" t="s">
        <v>247</v>
      </c>
      <c r="K30" s="169" t="s">
        <v>51</v>
      </c>
      <c r="L30" s="161">
        <v>0.1</v>
      </c>
      <c r="M30" s="73" t="s">
        <v>247</v>
      </c>
      <c r="N30" s="73" t="s">
        <v>247</v>
      </c>
      <c r="O30" s="73" t="s">
        <v>247</v>
      </c>
      <c r="P30" s="73" t="s">
        <v>247</v>
      </c>
      <c r="Q30" s="73" t="s">
        <v>280</v>
      </c>
      <c r="R30" s="139" t="s">
        <v>301</v>
      </c>
      <c r="S30" s="33"/>
      <c r="T30" s="33"/>
      <c r="V30">
        <f t="shared" si="0"/>
        <v>10</v>
      </c>
      <c r="W30">
        <v>3</v>
      </c>
    </row>
    <row r="31" spans="2:23" ht="29.25" thickBot="1">
      <c r="B31" s="201"/>
      <c r="C31" s="164" t="s">
        <v>97</v>
      </c>
      <c r="D31" s="164"/>
      <c r="E31" s="165" t="s">
        <v>247</v>
      </c>
      <c r="F31" s="165" t="s">
        <v>247</v>
      </c>
      <c r="G31" s="165" t="s">
        <v>247</v>
      </c>
      <c r="H31" s="165" t="s">
        <v>247</v>
      </c>
      <c r="I31" s="165" t="s">
        <v>247</v>
      </c>
      <c r="J31" s="165" t="s">
        <v>247</v>
      </c>
      <c r="K31" s="165" t="s">
        <v>247</v>
      </c>
      <c r="L31" s="165" t="s">
        <v>247</v>
      </c>
      <c r="M31" s="165" t="s">
        <v>98</v>
      </c>
      <c r="N31" s="166">
        <v>0.3</v>
      </c>
      <c r="O31" s="165" t="s">
        <v>98</v>
      </c>
      <c r="P31" s="166">
        <v>0.3</v>
      </c>
      <c r="Q31" s="253" t="s">
        <v>247</v>
      </c>
      <c r="R31" s="167" t="s">
        <v>99</v>
      </c>
      <c r="S31" s="33"/>
      <c r="T31" s="33"/>
      <c r="V31">
        <f t="shared" si="0"/>
        <v>8</v>
      </c>
    </row>
    <row r="32" spans="2:23" ht="57.75" thickTop="1">
      <c r="B32" s="198" t="s">
        <v>222</v>
      </c>
      <c r="C32" s="172" t="s">
        <v>107</v>
      </c>
      <c r="D32" s="172">
        <v>1</v>
      </c>
      <c r="E32" s="38" t="s">
        <v>247</v>
      </c>
      <c r="F32" s="38" t="s">
        <v>247</v>
      </c>
      <c r="G32" s="38" t="s">
        <v>108</v>
      </c>
      <c r="H32" s="157">
        <v>0.3</v>
      </c>
      <c r="I32" s="38" t="s">
        <v>247</v>
      </c>
      <c r="J32" s="38" t="s">
        <v>247</v>
      </c>
      <c r="K32" s="38" t="s">
        <v>116</v>
      </c>
      <c r="L32" s="157">
        <v>0.1</v>
      </c>
      <c r="M32" s="38" t="s">
        <v>239</v>
      </c>
      <c r="N32" s="157">
        <v>0.3</v>
      </c>
      <c r="O32" s="38" t="s">
        <v>264</v>
      </c>
      <c r="P32" s="150">
        <v>0.3</v>
      </c>
      <c r="Q32" s="38" t="s">
        <v>247</v>
      </c>
      <c r="R32" s="173" t="s">
        <v>350</v>
      </c>
      <c r="S32" s="33"/>
      <c r="T32" s="33"/>
      <c r="V32">
        <f t="shared" si="0"/>
        <v>4</v>
      </c>
    </row>
    <row r="33" spans="2:23" ht="57">
      <c r="B33" s="199"/>
      <c r="C33" s="136" t="s">
        <v>110</v>
      </c>
      <c r="D33" s="136">
        <v>1</v>
      </c>
      <c r="E33" s="73" t="s">
        <v>247</v>
      </c>
      <c r="F33" s="73" t="s">
        <v>247</v>
      </c>
      <c r="G33" s="73" t="s">
        <v>108</v>
      </c>
      <c r="H33" s="170">
        <v>0.3</v>
      </c>
      <c r="I33" s="73" t="s">
        <v>247</v>
      </c>
      <c r="J33" s="73" t="s">
        <v>247</v>
      </c>
      <c r="K33" s="38" t="s">
        <v>116</v>
      </c>
      <c r="L33" s="170">
        <v>0.1</v>
      </c>
      <c r="M33" s="38" t="s">
        <v>239</v>
      </c>
      <c r="N33" s="170">
        <v>0.3</v>
      </c>
      <c r="O33" s="38" t="s">
        <v>264</v>
      </c>
      <c r="P33" s="168">
        <v>0.3</v>
      </c>
      <c r="Q33" s="38" t="s">
        <v>247</v>
      </c>
      <c r="R33" s="144" t="s">
        <v>89</v>
      </c>
      <c r="S33" s="33"/>
      <c r="T33" s="33"/>
      <c r="V33">
        <f t="shared" si="0"/>
        <v>4</v>
      </c>
    </row>
    <row r="34" spans="2:23" ht="57">
      <c r="B34" s="199"/>
      <c r="C34" s="146" t="s">
        <v>113</v>
      </c>
      <c r="D34" s="136">
        <v>1</v>
      </c>
      <c r="E34" s="73" t="s">
        <v>247</v>
      </c>
      <c r="F34" s="73" t="s">
        <v>247</v>
      </c>
      <c r="G34" s="73" t="s">
        <v>517</v>
      </c>
      <c r="H34" s="170">
        <v>0.3</v>
      </c>
      <c r="I34" s="73" t="s">
        <v>247</v>
      </c>
      <c r="J34" s="73" t="s">
        <v>247</v>
      </c>
      <c r="K34" s="38" t="s">
        <v>134</v>
      </c>
      <c r="L34" s="170">
        <v>0.1</v>
      </c>
      <c r="M34" s="38" t="s">
        <v>239</v>
      </c>
      <c r="N34" s="170">
        <v>0.3</v>
      </c>
      <c r="O34" s="38" t="s">
        <v>264</v>
      </c>
      <c r="P34" s="168">
        <v>0.3</v>
      </c>
      <c r="Q34" s="38" t="s">
        <v>247</v>
      </c>
      <c r="R34" s="144" t="s">
        <v>89</v>
      </c>
      <c r="S34" s="33"/>
      <c r="T34" s="33"/>
      <c r="V34">
        <f t="shared" si="0"/>
        <v>4</v>
      </c>
    </row>
    <row r="35" spans="2:23" ht="57">
      <c r="B35" s="199"/>
      <c r="C35" s="136" t="s">
        <v>114</v>
      </c>
      <c r="D35" s="136">
        <v>1</v>
      </c>
      <c r="E35" s="141" t="s">
        <v>48</v>
      </c>
      <c r="F35" s="158">
        <v>0.1</v>
      </c>
      <c r="G35" s="143" t="s">
        <v>247</v>
      </c>
      <c r="H35" s="160" t="s">
        <v>247</v>
      </c>
      <c r="I35" s="143" t="s">
        <v>247</v>
      </c>
      <c r="J35" s="160" t="s">
        <v>247</v>
      </c>
      <c r="K35" s="38" t="s">
        <v>115</v>
      </c>
      <c r="L35" s="162">
        <v>0.1</v>
      </c>
      <c r="M35" s="143" t="s">
        <v>247</v>
      </c>
      <c r="N35" s="160" t="s">
        <v>247</v>
      </c>
      <c r="O35" s="143" t="s">
        <v>247</v>
      </c>
      <c r="P35" s="160" t="s">
        <v>247</v>
      </c>
      <c r="Q35" s="239" t="s">
        <v>229</v>
      </c>
      <c r="R35" s="144" t="s">
        <v>299</v>
      </c>
      <c r="S35" s="33"/>
      <c r="T35" s="33"/>
      <c r="V35">
        <f t="shared" si="0"/>
        <v>8</v>
      </c>
      <c r="W35">
        <v>3</v>
      </c>
    </row>
    <row r="36" spans="2:23" ht="28.5">
      <c r="B36" s="199"/>
      <c r="C36" s="275" t="s">
        <v>313</v>
      </c>
      <c r="D36" s="136">
        <v>1</v>
      </c>
      <c r="E36" s="239" t="s">
        <v>247</v>
      </c>
      <c r="F36" s="239" t="s">
        <v>247</v>
      </c>
      <c r="G36" s="143" t="s">
        <v>247</v>
      </c>
      <c r="H36" s="160" t="s">
        <v>247</v>
      </c>
      <c r="I36" s="143" t="s">
        <v>247</v>
      </c>
      <c r="J36" s="160" t="s">
        <v>247</v>
      </c>
      <c r="K36" s="242" t="s">
        <v>116</v>
      </c>
      <c r="L36" s="243">
        <v>0.1</v>
      </c>
      <c r="M36" s="239" t="s">
        <v>247</v>
      </c>
      <c r="N36" s="239" t="s">
        <v>247</v>
      </c>
      <c r="O36" s="239" t="s">
        <v>247</v>
      </c>
      <c r="P36" s="239" t="s">
        <v>247</v>
      </c>
      <c r="Q36" s="160" t="s">
        <v>230</v>
      </c>
      <c r="R36" s="144" t="s">
        <v>296</v>
      </c>
      <c r="S36" s="33"/>
      <c r="T36" s="33"/>
      <c r="V36">
        <f t="shared" si="0"/>
        <v>10</v>
      </c>
      <c r="W36">
        <v>3</v>
      </c>
    </row>
    <row r="37" spans="2:23" ht="199.5">
      <c r="B37" s="199"/>
      <c r="C37" s="275" t="s">
        <v>309</v>
      </c>
      <c r="D37" s="136">
        <v>1</v>
      </c>
      <c r="E37" s="239" t="s">
        <v>247</v>
      </c>
      <c r="F37" s="239" t="s">
        <v>247</v>
      </c>
      <c r="G37" s="160" t="s">
        <v>335</v>
      </c>
      <c r="H37" s="170">
        <v>0.1</v>
      </c>
      <c r="I37" s="160" t="s">
        <v>335</v>
      </c>
      <c r="J37" s="168">
        <v>0.1</v>
      </c>
      <c r="K37" s="242" t="s">
        <v>247</v>
      </c>
      <c r="L37" s="243" t="s">
        <v>247</v>
      </c>
      <c r="M37" s="239" t="s">
        <v>247</v>
      </c>
      <c r="N37" s="239" t="s">
        <v>247</v>
      </c>
      <c r="O37" s="239" t="s">
        <v>247</v>
      </c>
      <c r="P37" s="239" t="s">
        <v>247</v>
      </c>
      <c r="Q37" s="239" t="s">
        <v>247</v>
      </c>
      <c r="R37" s="144" t="s">
        <v>203</v>
      </c>
      <c r="S37" s="33" t="s">
        <v>536</v>
      </c>
      <c r="T37" s="33"/>
      <c r="U37">
        <v>2</v>
      </c>
      <c r="V37">
        <f t="shared" si="0"/>
        <v>8</v>
      </c>
    </row>
    <row r="38" spans="2:23" ht="156.75">
      <c r="B38" s="199"/>
      <c r="C38" s="275" t="s">
        <v>200</v>
      </c>
      <c r="D38" s="136">
        <v>1</v>
      </c>
      <c r="E38" s="239" t="s">
        <v>247</v>
      </c>
      <c r="F38" s="239" t="s">
        <v>247</v>
      </c>
      <c r="G38" s="160" t="s">
        <v>518</v>
      </c>
      <c r="H38" s="170">
        <v>0.3</v>
      </c>
      <c r="I38" s="73" t="s">
        <v>247</v>
      </c>
      <c r="J38" s="73" t="s">
        <v>247</v>
      </c>
      <c r="K38" s="242" t="s">
        <v>512</v>
      </c>
      <c r="L38" s="243">
        <v>0.1</v>
      </c>
      <c r="M38" s="239" t="s">
        <v>247</v>
      </c>
      <c r="N38" s="239" t="s">
        <v>247</v>
      </c>
      <c r="O38" s="239" t="s">
        <v>247</v>
      </c>
      <c r="P38" s="239" t="s">
        <v>247</v>
      </c>
      <c r="Q38" s="239" t="s">
        <v>247</v>
      </c>
      <c r="R38" s="144" t="s">
        <v>310</v>
      </c>
      <c r="S38" s="33" t="s">
        <v>527</v>
      </c>
      <c r="T38" s="33" t="s">
        <v>519</v>
      </c>
      <c r="V38">
        <f t="shared" si="0"/>
        <v>8</v>
      </c>
    </row>
    <row r="39" spans="2:23" ht="99.75" customHeight="1">
      <c r="B39" s="199"/>
      <c r="C39" s="137" t="s">
        <v>502</v>
      </c>
      <c r="D39" s="136">
        <v>1</v>
      </c>
      <c r="E39" s="239" t="s">
        <v>247</v>
      </c>
      <c r="F39" s="239" t="s">
        <v>247</v>
      </c>
      <c r="G39" s="160" t="s">
        <v>55</v>
      </c>
      <c r="H39" s="162">
        <v>0.3</v>
      </c>
      <c r="I39" s="239" t="s">
        <v>247</v>
      </c>
      <c r="J39" s="239" t="s">
        <v>247</v>
      </c>
      <c r="K39" s="239" t="s">
        <v>266</v>
      </c>
      <c r="L39" s="241">
        <v>0.1</v>
      </c>
      <c r="M39" s="239" t="s">
        <v>267</v>
      </c>
      <c r="N39" s="243">
        <v>0.3</v>
      </c>
      <c r="O39" s="239" t="s">
        <v>246</v>
      </c>
      <c r="P39" s="244">
        <v>0.3</v>
      </c>
      <c r="Q39" s="239" t="s">
        <v>247</v>
      </c>
      <c r="R39" s="240" t="s">
        <v>311</v>
      </c>
      <c r="S39" s="33" t="s">
        <v>521</v>
      </c>
      <c r="T39" s="33" t="s">
        <v>522</v>
      </c>
      <c r="U39">
        <v>1</v>
      </c>
      <c r="V39">
        <f t="shared" si="0"/>
        <v>4</v>
      </c>
    </row>
    <row r="40" spans="2:23" s="335" customFormat="1" ht="99.75" customHeight="1">
      <c r="B40" s="496"/>
      <c r="C40" s="137" t="s">
        <v>495</v>
      </c>
      <c r="D40" s="495">
        <v>1</v>
      </c>
      <c r="E40" s="73" t="s">
        <v>247</v>
      </c>
      <c r="F40" s="73" t="s">
        <v>247</v>
      </c>
      <c r="G40" s="73" t="s">
        <v>492</v>
      </c>
      <c r="H40" s="241">
        <v>0.15</v>
      </c>
      <c r="I40" s="73" t="s">
        <v>247</v>
      </c>
      <c r="J40" s="73" t="s">
        <v>247</v>
      </c>
      <c r="K40" s="73" t="s">
        <v>247</v>
      </c>
      <c r="L40" s="73" t="s">
        <v>247</v>
      </c>
      <c r="M40" s="73" t="s">
        <v>247</v>
      </c>
      <c r="N40" s="73" t="s">
        <v>247</v>
      </c>
      <c r="O40" s="73" t="s">
        <v>247</v>
      </c>
      <c r="P40" s="73" t="s">
        <v>247</v>
      </c>
      <c r="Q40" s="261" t="s">
        <v>169</v>
      </c>
      <c r="R40" s="240" t="s">
        <v>311</v>
      </c>
      <c r="S40" s="33"/>
      <c r="T40" s="33"/>
      <c r="U40" s="335">
        <v>1</v>
      </c>
      <c r="V40" s="335">
        <f t="shared" si="0"/>
        <v>10</v>
      </c>
    </row>
    <row r="41" spans="2:23" ht="57">
      <c r="B41" s="199"/>
      <c r="C41" s="137" t="s">
        <v>251</v>
      </c>
      <c r="D41" s="136">
        <v>1</v>
      </c>
      <c r="E41" s="143" t="s">
        <v>247</v>
      </c>
      <c r="F41" s="160" t="s">
        <v>247</v>
      </c>
      <c r="G41" s="160" t="s">
        <v>120</v>
      </c>
      <c r="H41" s="162">
        <v>0.3</v>
      </c>
      <c r="I41" s="143" t="s">
        <v>247</v>
      </c>
      <c r="J41" s="160" t="s">
        <v>247</v>
      </c>
      <c r="K41" s="143" t="s">
        <v>247</v>
      </c>
      <c r="L41" s="160" t="s">
        <v>247</v>
      </c>
      <c r="M41" s="38" t="s">
        <v>239</v>
      </c>
      <c r="N41" s="162">
        <v>0.3</v>
      </c>
      <c r="O41" s="38" t="s">
        <v>264</v>
      </c>
      <c r="P41" s="162">
        <v>0.3</v>
      </c>
      <c r="Q41" s="331" t="s">
        <v>283</v>
      </c>
      <c r="R41" s="240" t="s">
        <v>317</v>
      </c>
      <c r="S41" s="33"/>
      <c r="T41" s="33"/>
      <c r="V41">
        <f t="shared" si="0"/>
        <v>6</v>
      </c>
    </row>
    <row r="42" spans="2:23" ht="42.75">
      <c r="B42" s="199"/>
      <c r="C42" s="137" t="s">
        <v>252</v>
      </c>
      <c r="D42" s="136">
        <v>1</v>
      </c>
      <c r="E42" s="143" t="s">
        <v>247</v>
      </c>
      <c r="F42" s="160" t="s">
        <v>247</v>
      </c>
      <c r="G42" s="160" t="s">
        <v>121</v>
      </c>
      <c r="H42" s="162">
        <v>0.3</v>
      </c>
      <c r="I42" s="143" t="s">
        <v>247</v>
      </c>
      <c r="J42" s="160" t="s">
        <v>247</v>
      </c>
      <c r="K42" s="143" t="s">
        <v>247</v>
      </c>
      <c r="L42" s="160" t="s">
        <v>247</v>
      </c>
      <c r="M42" s="143" t="s">
        <v>247</v>
      </c>
      <c r="N42" s="160" t="s">
        <v>247</v>
      </c>
      <c r="O42" s="143" t="s">
        <v>247</v>
      </c>
      <c r="P42" s="160" t="s">
        <v>247</v>
      </c>
      <c r="Q42" s="239" t="s">
        <v>247</v>
      </c>
      <c r="R42" s="144" t="s">
        <v>61</v>
      </c>
      <c r="S42" s="33"/>
      <c r="T42" s="33"/>
      <c r="V42">
        <f t="shared" si="0"/>
        <v>10</v>
      </c>
    </row>
    <row r="43" spans="2:23" ht="57">
      <c r="B43" s="199"/>
      <c r="C43" s="137" t="s">
        <v>253</v>
      </c>
      <c r="D43" s="136">
        <v>1</v>
      </c>
      <c r="E43" s="143" t="s">
        <v>247</v>
      </c>
      <c r="F43" s="160" t="s">
        <v>247</v>
      </c>
      <c r="G43" s="160" t="s">
        <v>525</v>
      </c>
      <c r="H43" s="162">
        <v>0.3</v>
      </c>
      <c r="I43" s="143" t="s">
        <v>247</v>
      </c>
      <c r="J43" s="160" t="s">
        <v>247</v>
      </c>
      <c r="K43" s="143" t="s">
        <v>247</v>
      </c>
      <c r="L43" s="160" t="s">
        <v>247</v>
      </c>
      <c r="M43" s="143" t="s">
        <v>247</v>
      </c>
      <c r="N43" s="160" t="s">
        <v>247</v>
      </c>
      <c r="O43" s="143" t="s">
        <v>247</v>
      </c>
      <c r="P43" s="160" t="s">
        <v>247</v>
      </c>
      <c r="Q43" s="239" t="s">
        <v>247</v>
      </c>
      <c r="R43" s="144" t="s">
        <v>61</v>
      </c>
      <c r="S43" s="33" t="s">
        <v>526</v>
      </c>
      <c r="T43" s="33"/>
      <c r="V43">
        <f t="shared" si="0"/>
        <v>10</v>
      </c>
    </row>
    <row r="44" spans="2:23" ht="57">
      <c r="B44" s="199"/>
      <c r="C44" s="136" t="s">
        <v>122</v>
      </c>
      <c r="D44" s="136">
        <v>1</v>
      </c>
      <c r="E44" s="143" t="s">
        <v>247</v>
      </c>
      <c r="F44" s="160" t="s">
        <v>247</v>
      </c>
      <c r="G44" s="143" t="s">
        <v>247</v>
      </c>
      <c r="H44" s="160" t="s">
        <v>247</v>
      </c>
      <c r="I44" s="143" t="s">
        <v>247</v>
      </c>
      <c r="J44" s="160" t="s">
        <v>247</v>
      </c>
      <c r="K44" s="38" t="s">
        <v>134</v>
      </c>
      <c r="L44" s="162">
        <v>0.1</v>
      </c>
      <c r="M44" s="38" t="s">
        <v>239</v>
      </c>
      <c r="N44" s="162">
        <v>0.3</v>
      </c>
      <c r="O44" s="38" t="s">
        <v>264</v>
      </c>
      <c r="P44" s="158">
        <v>0.3</v>
      </c>
      <c r="Q44" s="141" t="s">
        <v>271</v>
      </c>
      <c r="R44" s="145" t="s">
        <v>295</v>
      </c>
      <c r="S44" s="289"/>
      <c r="T44" s="289"/>
      <c r="V44">
        <f t="shared" si="0"/>
        <v>6</v>
      </c>
      <c r="W44">
        <v>3</v>
      </c>
    </row>
    <row r="45" spans="2:23" ht="57">
      <c r="B45" s="199"/>
      <c r="C45" s="136" t="s">
        <v>124</v>
      </c>
      <c r="D45" s="136">
        <v>1</v>
      </c>
      <c r="E45" s="141" t="s">
        <v>48</v>
      </c>
      <c r="F45" s="158">
        <v>0.1</v>
      </c>
      <c r="G45" s="143" t="s">
        <v>247</v>
      </c>
      <c r="H45" s="160" t="s">
        <v>247</v>
      </c>
      <c r="I45" s="143" t="s">
        <v>247</v>
      </c>
      <c r="J45" s="160" t="s">
        <v>247</v>
      </c>
      <c r="K45" s="38" t="s">
        <v>115</v>
      </c>
      <c r="L45" s="162">
        <v>0.1</v>
      </c>
      <c r="M45" s="143" t="s">
        <v>247</v>
      </c>
      <c r="N45" s="160" t="s">
        <v>247</v>
      </c>
      <c r="O45" s="143" t="s">
        <v>247</v>
      </c>
      <c r="P45" s="160" t="s">
        <v>247</v>
      </c>
      <c r="Q45" s="246" t="s">
        <v>272</v>
      </c>
      <c r="R45" s="144" t="s">
        <v>294</v>
      </c>
      <c r="S45" s="33"/>
      <c r="T45" s="33"/>
      <c r="V45">
        <f t="shared" si="0"/>
        <v>8</v>
      </c>
      <c r="W45">
        <v>3</v>
      </c>
    </row>
    <row r="46" spans="2:23" ht="42.75">
      <c r="B46" s="199"/>
      <c r="C46" s="146" t="s">
        <v>125</v>
      </c>
      <c r="D46" s="136">
        <v>1</v>
      </c>
      <c r="E46" s="73" t="s">
        <v>247</v>
      </c>
      <c r="F46" s="73" t="s">
        <v>247</v>
      </c>
      <c r="G46" s="73" t="s">
        <v>126</v>
      </c>
      <c r="H46" s="170">
        <v>0.3</v>
      </c>
      <c r="I46" s="73" t="s">
        <v>247</v>
      </c>
      <c r="J46" s="73" t="s">
        <v>247</v>
      </c>
      <c r="K46" s="73" t="s">
        <v>240</v>
      </c>
      <c r="L46" s="162">
        <v>0.1</v>
      </c>
      <c r="M46" s="73" t="s">
        <v>241</v>
      </c>
      <c r="N46" s="162">
        <v>0.3</v>
      </c>
      <c r="O46" s="73" t="s">
        <v>242</v>
      </c>
      <c r="P46" s="158">
        <v>0.3</v>
      </c>
      <c r="Q46" s="73" t="s">
        <v>247</v>
      </c>
      <c r="R46" s="144" t="s">
        <v>59</v>
      </c>
      <c r="S46" s="33"/>
      <c r="T46" s="33"/>
      <c r="V46">
        <f t="shared" si="0"/>
        <v>4</v>
      </c>
    </row>
    <row r="47" spans="2:23" ht="29.25" thickBot="1">
      <c r="B47" s="201"/>
      <c r="C47" s="184" t="s">
        <v>128</v>
      </c>
      <c r="D47" s="184"/>
      <c r="E47" s="165" t="s">
        <v>247</v>
      </c>
      <c r="F47" s="165" t="s">
        <v>247</v>
      </c>
      <c r="G47" s="165" t="s">
        <v>247</v>
      </c>
      <c r="H47" s="165" t="s">
        <v>247</v>
      </c>
      <c r="I47" s="165" t="s">
        <v>247</v>
      </c>
      <c r="J47" s="165" t="s">
        <v>247</v>
      </c>
      <c r="K47" s="165" t="s">
        <v>247</v>
      </c>
      <c r="L47" s="165" t="s">
        <v>247</v>
      </c>
      <c r="M47" s="165" t="s">
        <v>247</v>
      </c>
      <c r="N47" s="165" t="s">
        <v>247</v>
      </c>
      <c r="O47" s="165" t="s">
        <v>247</v>
      </c>
      <c r="P47" s="165" t="s">
        <v>247</v>
      </c>
      <c r="Q47" s="165" t="s">
        <v>247</v>
      </c>
      <c r="R47" s="183" t="s">
        <v>129</v>
      </c>
      <c r="S47" s="291"/>
      <c r="T47" s="291"/>
      <c r="V47">
        <f t="shared" si="0"/>
        <v>12</v>
      </c>
    </row>
    <row r="48" spans="2:23" ht="57.75" thickTop="1">
      <c r="B48" s="198" t="s">
        <v>223</v>
      </c>
      <c r="C48" s="172" t="s">
        <v>132</v>
      </c>
      <c r="D48" s="172">
        <v>1</v>
      </c>
      <c r="E48" s="152" t="s">
        <v>247</v>
      </c>
      <c r="F48" s="152" t="s">
        <v>247</v>
      </c>
      <c r="G48" s="152" t="s">
        <v>67</v>
      </c>
      <c r="H48" s="155">
        <v>0.03</v>
      </c>
      <c r="I48" s="152" t="s">
        <v>247</v>
      </c>
      <c r="J48" s="152" t="s">
        <v>247</v>
      </c>
      <c r="K48" s="152" t="s">
        <v>247</v>
      </c>
      <c r="L48" s="152" t="s">
        <v>247</v>
      </c>
      <c r="M48" s="38" t="s">
        <v>239</v>
      </c>
      <c r="N48" s="155">
        <v>0.3</v>
      </c>
      <c r="O48" s="38" t="s">
        <v>264</v>
      </c>
      <c r="P48" s="155">
        <v>0.3</v>
      </c>
      <c r="Q48" s="247" t="s">
        <v>247</v>
      </c>
      <c r="R48" s="176" t="s">
        <v>89</v>
      </c>
      <c r="S48" s="289"/>
      <c r="T48" s="289"/>
      <c r="V48">
        <f t="shared" si="0"/>
        <v>6</v>
      </c>
    </row>
    <row r="49" spans="2:23" ht="42.75">
      <c r="B49" s="199"/>
      <c r="C49" s="136" t="s">
        <v>133</v>
      </c>
      <c r="D49" s="172">
        <v>1</v>
      </c>
      <c r="E49" s="73" t="s">
        <v>247</v>
      </c>
      <c r="F49" s="73" t="s">
        <v>247</v>
      </c>
      <c r="G49" s="73" t="s">
        <v>72</v>
      </c>
      <c r="H49" s="170">
        <v>0.15</v>
      </c>
      <c r="I49" s="73" t="s">
        <v>247</v>
      </c>
      <c r="J49" s="73" t="s">
        <v>247</v>
      </c>
      <c r="K49" s="73" t="s">
        <v>134</v>
      </c>
      <c r="L49" s="170">
        <v>0.1</v>
      </c>
      <c r="M49" s="73" t="s">
        <v>247</v>
      </c>
      <c r="N49" s="73" t="s">
        <v>247</v>
      </c>
      <c r="O49" s="73" t="s">
        <v>247</v>
      </c>
      <c r="P49" s="73" t="s">
        <v>247</v>
      </c>
      <c r="Q49" s="73" t="s">
        <v>274</v>
      </c>
      <c r="R49" s="159" t="s">
        <v>294</v>
      </c>
      <c r="S49" s="33"/>
      <c r="T49" s="33"/>
      <c r="V49">
        <f t="shared" si="0"/>
        <v>8</v>
      </c>
      <c r="W49">
        <v>3</v>
      </c>
    </row>
    <row r="50" spans="2:23" ht="57">
      <c r="B50" s="199"/>
      <c r="C50" s="136" t="s">
        <v>338</v>
      </c>
      <c r="D50" s="172">
        <v>1</v>
      </c>
      <c r="E50" s="73" t="s">
        <v>247</v>
      </c>
      <c r="F50" s="73" t="s">
        <v>247</v>
      </c>
      <c r="G50" s="73" t="s">
        <v>74</v>
      </c>
      <c r="H50" s="170">
        <v>0.03</v>
      </c>
      <c r="I50" s="73" t="s">
        <v>247</v>
      </c>
      <c r="J50" s="73" t="s">
        <v>247</v>
      </c>
      <c r="K50" s="73" t="s">
        <v>134</v>
      </c>
      <c r="L50" s="170">
        <v>0.1</v>
      </c>
      <c r="M50" s="38" t="s">
        <v>243</v>
      </c>
      <c r="N50" s="170">
        <v>0.3</v>
      </c>
      <c r="O50" s="38" t="s">
        <v>268</v>
      </c>
      <c r="P50" s="170">
        <v>0.3</v>
      </c>
      <c r="Q50" s="242" t="s">
        <v>275</v>
      </c>
      <c r="R50" s="159" t="s">
        <v>297</v>
      </c>
      <c r="S50" s="33"/>
      <c r="T50" s="33"/>
      <c r="V50">
        <f t="shared" si="0"/>
        <v>4</v>
      </c>
      <c r="W50">
        <v>3</v>
      </c>
    </row>
    <row r="51" spans="2:23" ht="42.75">
      <c r="B51" s="199"/>
      <c r="C51" s="146" t="s">
        <v>136</v>
      </c>
      <c r="D51" s="172">
        <v>1</v>
      </c>
      <c r="E51" s="73" t="s">
        <v>247</v>
      </c>
      <c r="F51" s="73" t="s">
        <v>247</v>
      </c>
      <c r="G51" s="73" t="s">
        <v>247</v>
      </c>
      <c r="H51" s="73" t="s">
        <v>247</v>
      </c>
      <c r="I51" s="73" t="s">
        <v>247</v>
      </c>
      <c r="J51" s="73" t="s">
        <v>247</v>
      </c>
      <c r="K51" s="73" t="s">
        <v>134</v>
      </c>
      <c r="L51" s="170">
        <v>0.1</v>
      </c>
      <c r="M51" s="169" t="s">
        <v>247</v>
      </c>
      <c r="N51" s="169" t="s">
        <v>247</v>
      </c>
      <c r="O51" s="169" t="s">
        <v>247</v>
      </c>
      <c r="P51" s="169" t="s">
        <v>247</v>
      </c>
      <c r="Q51" s="242" t="s">
        <v>276</v>
      </c>
      <c r="R51" s="159" t="s">
        <v>295</v>
      </c>
      <c r="S51" s="33"/>
      <c r="T51" s="33"/>
      <c r="V51">
        <f t="shared" si="0"/>
        <v>10</v>
      </c>
      <c r="W51">
        <v>3</v>
      </c>
    </row>
    <row r="52" spans="2:23" ht="57">
      <c r="B52" s="199"/>
      <c r="C52" s="146" t="s">
        <v>339</v>
      </c>
      <c r="D52" s="172">
        <v>1</v>
      </c>
      <c r="E52" s="73" t="s">
        <v>247</v>
      </c>
      <c r="F52" s="73" t="s">
        <v>247</v>
      </c>
      <c r="G52" s="73" t="s">
        <v>247</v>
      </c>
      <c r="H52" s="73" t="s">
        <v>247</v>
      </c>
      <c r="I52" s="73" t="s">
        <v>247</v>
      </c>
      <c r="J52" s="73" t="s">
        <v>247</v>
      </c>
      <c r="K52" s="73" t="s">
        <v>134</v>
      </c>
      <c r="L52" s="170">
        <v>0.1</v>
      </c>
      <c r="M52" s="38" t="s">
        <v>243</v>
      </c>
      <c r="N52" s="170">
        <v>0.3</v>
      </c>
      <c r="O52" s="38" t="s">
        <v>268</v>
      </c>
      <c r="P52" s="170">
        <v>0.3</v>
      </c>
      <c r="Q52" s="242" t="s">
        <v>277</v>
      </c>
      <c r="R52" s="159" t="s">
        <v>298</v>
      </c>
      <c r="S52" s="33"/>
      <c r="T52" s="33"/>
      <c r="V52">
        <f t="shared" si="0"/>
        <v>6</v>
      </c>
      <c r="W52">
        <v>3</v>
      </c>
    </row>
    <row r="53" spans="2:23" ht="92.25" customHeight="1">
      <c r="B53" s="199"/>
      <c r="C53" s="136" t="s">
        <v>138</v>
      </c>
      <c r="D53" s="172">
        <v>1</v>
      </c>
      <c r="E53" s="73" t="s">
        <v>247</v>
      </c>
      <c r="F53" s="73" t="s">
        <v>247</v>
      </c>
      <c r="G53" s="73" t="s">
        <v>247</v>
      </c>
      <c r="H53" s="73" t="s">
        <v>247</v>
      </c>
      <c r="I53" s="73" t="s">
        <v>247</v>
      </c>
      <c r="J53" s="73" t="s">
        <v>247</v>
      </c>
      <c r="K53" s="73" t="s">
        <v>134</v>
      </c>
      <c r="L53" s="170">
        <v>0.1</v>
      </c>
      <c r="M53" s="73" t="s">
        <v>247</v>
      </c>
      <c r="N53" s="73" t="s">
        <v>247</v>
      </c>
      <c r="O53" s="73" t="s">
        <v>247</v>
      </c>
      <c r="P53" s="73" t="s">
        <v>247</v>
      </c>
      <c r="Q53" s="73" t="s">
        <v>278</v>
      </c>
      <c r="R53" s="159" t="s">
        <v>303</v>
      </c>
      <c r="S53" s="33"/>
      <c r="T53" s="33"/>
      <c r="V53">
        <f t="shared" si="0"/>
        <v>10</v>
      </c>
      <c r="W53">
        <v>3</v>
      </c>
    </row>
    <row r="54" spans="2:23" ht="75.75" customHeight="1">
      <c r="B54" s="199"/>
      <c r="C54" s="136" t="s">
        <v>139</v>
      </c>
      <c r="D54" s="172">
        <v>1</v>
      </c>
      <c r="E54" s="73" t="s">
        <v>247</v>
      </c>
      <c r="F54" s="73" t="s">
        <v>247</v>
      </c>
      <c r="G54" s="73" t="s">
        <v>247</v>
      </c>
      <c r="H54" s="73" t="s">
        <v>247</v>
      </c>
      <c r="I54" s="73" t="s">
        <v>247</v>
      </c>
      <c r="J54" s="73" t="s">
        <v>247</v>
      </c>
      <c r="K54" s="73" t="s">
        <v>81</v>
      </c>
      <c r="L54" s="170">
        <v>0.1</v>
      </c>
      <c r="M54" s="73" t="s">
        <v>247</v>
      </c>
      <c r="N54" s="73" t="s">
        <v>247</v>
      </c>
      <c r="O54" s="73" t="s">
        <v>247</v>
      </c>
      <c r="P54" s="73" t="s">
        <v>247</v>
      </c>
      <c r="Q54" s="73" t="s">
        <v>247</v>
      </c>
      <c r="R54" s="159" t="s">
        <v>82</v>
      </c>
      <c r="S54" s="33"/>
      <c r="T54" s="33"/>
      <c r="V54">
        <f t="shared" si="0"/>
        <v>10</v>
      </c>
    </row>
    <row r="55" spans="2:23" ht="28.5">
      <c r="B55" s="199"/>
      <c r="C55" s="136" t="s">
        <v>143</v>
      </c>
      <c r="D55" s="172">
        <v>1</v>
      </c>
      <c r="E55" s="73" t="s">
        <v>247</v>
      </c>
      <c r="F55" s="73" t="s">
        <v>247</v>
      </c>
      <c r="G55" s="73" t="s">
        <v>88</v>
      </c>
      <c r="H55" s="170">
        <v>0.03</v>
      </c>
      <c r="I55" s="73" t="s">
        <v>247</v>
      </c>
      <c r="J55" s="73" t="s">
        <v>247</v>
      </c>
      <c r="K55" s="73" t="s">
        <v>247</v>
      </c>
      <c r="L55" s="73" t="s">
        <v>247</v>
      </c>
      <c r="M55" s="73" t="s">
        <v>88</v>
      </c>
      <c r="N55" s="170">
        <v>0.3</v>
      </c>
      <c r="O55" s="73" t="s">
        <v>88</v>
      </c>
      <c r="P55" s="170">
        <v>0.3</v>
      </c>
      <c r="Q55" s="73" t="s">
        <v>247</v>
      </c>
      <c r="R55" s="159" t="s">
        <v>89</v>
      </c>
      <c r="S55" s="33"/>
      <c r="T55" s="33"/>
      <c r="V55">
        <f t="shared" si="0"/>
        <v>6</v>
      </c>
    </row>
    <row r="56" spans="2:23" ht="28.5">
      <c r="B56" s="199"/>
      <c r="C56" s="136" t="s">
        <v>144</v>
      </c>
      <c r="D56" s="172">
        <v>1</v>
      </c>
      <c r="E56" s="73" t="s">
        <v>247</v>
      </c>
      <c r="F56" s="73" t="s">
        <v>247</v>
      </c>
      <c r="G56" s="73" t="s">
        <v>247</v>
      </c>
      <c r="H56" s="73" t="s">
        <v>247</v>
      </c>
      <c r="I56" s="73" t="s">
        <v>247</v>
      </c>
      <c r="J56" s="73" t="s">
        <v>247</v>
      </c>
      <c r="K56" s="73" t="s">
        <v>134</v>
      </c>
      <c r="L56" s="170">
        <v>0.1</v>
      </c>
      <c r="M56" s="73" t="s">
        <v>247</v>
      </c>
      <c r="N56" s="73" t="s">
        <v>247</v>
      </c>
      <c r="O56" s="73" t="s">
        <v>247</v>
      </c>
      <c r="P56" s="73" t="s">
        <v>247</v>
      </c>
      <c r="Q56" s="73" t="s">
        <v>279</v>
      </c>
      <c r="R56" s="159" t="s">
        <v>302</v>
      </c>
      <c r="S56" s="33"/>
      <c r="T56" s="33"/>
      <c r="V56">
        <f t="shared" si="0"/>
        <v>10</v>
      </c>
      <c r="W56">
        <v>3</v>
      </c>
    </row>
    <row r="57" spans="2:23" ht="57">
      <c r="B57" s="199"/>
      <c r="C57" s="147" t="s">
        <v>145</v>
      </c>
      <c r="D57" s="172">
        <v>1</v>
      </c>
      <c r="E57" s="73" t="s">
        <v>247</v>
      </c>
      <c r="F57" s="73" t="s">
        <v>247</v>
      </c>
      <c r="G57" s="73" t="s">
        <v>247</v>
      </c>
      <c r="H57" s="73" t="s">
        <v>247</v>
      </c>
      <c r="I57" s="73" t="s">
        <v>247</v>
      </c>
      <c r="J57" s="73" t="s">
        <v>247</v>
      </c>
      <c r="K57" s="73" t="s">
        <v>247</v>
      </c>
      <c r="L57" s="73" t="s">
        <v>247</v>
      </c>
      <c r="M57" s="38" t="s">
        <v>523</v>
      </c>
      <c r="N57" s="170">
        <v>0.3</v>
      </c>
      <c r="O57" s="38" t="s">
        <v>269</v>
      </c>
      <c r="P57" s="170">
        <v>0.3</v>
      </c>
      <c r="Q57" s="73" t="s">
        <v>247</v>
      </c>
      <c r="R57" s="148" t="s">
        <v>204</v>
      </c>
      <c r="S57" s="292"/>
      <c r="T57" s="292"/>
      <c r="U57">
        <v>1</v>
      </c>
      <c r="V57">
        <f t="shared" si="0"/>
        <v>8</v>
      </c>
    </row>
    <row r="58" spans="2:23" ht="28.5">
      <c r="B58" s="200"/>
      <c r="C58" s="136" t="s">
        <v>147</v>
      </c>
      <c r="D58" s="172">
        <v>1</v>
      </c>
      <c r="E58" s="73" t="s">
        <v>247</v>
      </c>
      <c r="F58" s="73" t="s">
        <v>247</v>
      </c>
      <c r="G58" s="73" t="s">
        <v>247</v>
      </c>
      <c r="H58" s="73" t="s">
        <v>247</v>
      </c>
      <c r="I58" s="73" t="s">
        <v>247</v>
      </c>
      <c r="J58" s="73" t="s">
        <v>247</v>
      </c>
      <c r="K58" s="169" t="s">
        <v>115</v>
      </c>
      <c r="L58" s="170">
        <v>0.1</v>
      </c>
      <c r="M58" s="73" t="s">
        <v>247</v>
      </c>
      <c r="N58" s="73" t="s">
        <v>247</v>
      </c>
      <c r="O58" s="73" t="s">
        <v>247</v>
      </c>
      <c r="P58" s="73" t="s">
        <v>247</v>
      </c>
      <c r="Q58" s="73" t="s">
        <v>280</v>
      </c>
      <c r="R58" s="159" t="s">
        <v>304</v>
      </c>
      <c r="S58" s="33"/>
      <c r="T58" s="33"/>
      <c r="V58">
        <f t="shared" si="0"/>
        <v>10</v>
      </c>
      <c r="W58">
        <v>3</v>
      </c>
    </row>
  </sheetData>
  <autoFilter ref="C2:V58" xr:uid="{C2B27BE7-D7B3-4716-A336-48708B313DE5}">
    <filterColumn colId="2" showButton="0"/>
    <filterColumn colId="4" showButton="0"/>
    <filterColumn colId="6" showButton="0"/>
    <filterColumn colId="8" showButton="0"/>
    <filterColumn colId="10" showButton="0"/>
    <filterColumn colId="12" showButton="0"/>
  </autoFilter>
  <mergeCells count="6">
    <mergeCell ref="O2:P2"/>
    <mergeCell ref="K2:L2"/>
    <mergeCell ref="E2:F2"/>
    <mergeCell ref="G2:H2"/>
    <mergeCell ref="I2:J2"/>
    <mergeCell ref="M2:N2"/>
  </mergeCells>
  <phoneticPr fontId="1"/>
  <pageMargins left="0.7" right="0.7" top="0.75" bottom="0.75" header="0.3" footer="0.3"/>
  <pageSetup paperSize="8" scale="46" fitToHeight="0" orientation="landscape"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2:Q90"/>
  <sheetViews>
    <sheetView showGridLines="0" view="pageBreakPreview" zoomScale="80" zoomScaleNormal="100" zoomScaleSheetLayoutView="80" workbookViewId="0">
      <pane xSplit="3" ySplit="4" topLeftCell="D5" activePane="bottomRight" state="frozen"/>
      <selection pane="topRight" activeCell="D1" sqref="D1"/>
      <selection pane="bottomLeft" activeCell="A5" sqref="A5"/>
      <selection pane="bottomRight" activeCell="B2" sqref="B2"/>
    </sheetView>
  </sheetViews>
  <sheetFormatPr defaultColWidth="10.375" defaultRowHeight="14.25"/>
  <cols>
    <col min="1" max="1" width="2.5" style="1" customWidth="1"/>
    <col min="2" max="2" width="5.875" style="9" customWidth="1"/>
    <col min="3" max="3" width="71.25" style="1" customWidth="1"/>
    <col min="4" max="4" width="22" style="1" customWidth="1"/>
    <col min="5" max="5" width="15.625" style="1" customWidth="1"/>
    <col min="6" max="6" width="15.625" style="9" customWidth="1"/>
    <col min="7" max="7" width="15.625" style="1" customWidth="1"/>
    <col min="8" max="8" width="20.625" style="9" customWidth="1"/>
    <col min="9" max="12" width="15.625" style="9" customWidth="1"/>
    <col min="13" max="13" width="85.75" style="9" bestFit="1" customWidth="1"/>
    <col min="14" max="16384" width="10.375" style="1"/>
  </cols>
  <sheetData>
    <row r="2" spans="1:17" ht="15" thickBot="1">
      <c r="B2" s="8" t="s">
        <v>464</v>
      </c>
    </row>
    <row r="3" spans="1:17" ht="20.100000000000001" customHeight="1">
      <c r="B3" s="701" t="s">
        <v>4</v>
      </c>
      <c r="C3" s="701" t="s">
        <v>1</v>
      </c>
      <c r="D3" s="703" t="s">
        <v>36</v>
      </c>
      <c r="E3" s="704"/>
      <c r="F3" s="704"/>
      <c r="G3" s="704"/>
      <c r="H3" s="707" t="s">
        <v>37</v>
      </c>
      <c r="I3" s="708"/>
      <c r="J3" s="708"/>
      <c r="K3" s="708"/>
      <c r="L3" s="709"/>
      <c r="M3" s="705" t="s">
        <v>3</v>
      </c>
    </row>
    <row r="4" spans="1:17" ht="50.1" customHeight="1" thickBot="1">
      <c r="B4" s="702"/>
      <c r="C4" s="702"/>
      <c r="D4" s="10" t="s">
        <v>44</v>
      </c>
      <c r="E4" s="10" t="s">
        <v>193</v>
      </c>
      <c r="F4" s="11" t="s">
        <v>39</v>
      </c>
      <c r="G4" s="12" t="s">
        <v>40</v>
      </c>
      <c r="H4" s="13" t="s">
        <v>44</v>
      </c>
      <c r="I4" s="14" t="s">
        <v>191</v>
      </c>
      <c r="J4" s="15" t="s">
        <v>41</v>
      </c>
      <c r="K4" s="14" t="s">
        <v>38</v>
      </c>
      <c r="L4" s="311" t="s">
        <v>226</v>
      </c>
      <c r="M4" s="706"/>
    </row>
    <row r="5" spans="1:17" ht="39.950000000000003" customHeight="1">
      <c r="A5" s="16"/>
      <c r="B5" s="17">
        <v>1</v>
      </c>
      <c r="C5" s="95" t="s">
        <v>10</v>
      </c>
      <c r="D5" s="19" t="s">
        <v>0</v>
      </c>
      <c r="E5" s="20" t="s">
        <v>0</v>
      </c>
      <c r="F5" s="21" t="s">
        <v>0</v>
      </c>
      <c r="G5" s="22" t="s">
        <v>0</v>
      </c>
      <c r="H5" s="23" t="s">
        <v>0</v>
      </c>
      <c r="I5" s="21" t="s">
        <v>0</v>
      </c>
      <c r="J5" s="21" t="s">
        <v>0</v>
      </c>
      <c r="K5" s="20" t="s">
        <v>0</v>
      </c>
      <c r="L5" s="313" t="s">
        <v>0</v>
      </c>
      <c r="M5" s="25" t="s">
        <v>201</v>
      </c>
    </row>
    <row r="6" spans="1:17" ht="24.95" customHeight="1">
      <c r="A6" s="16"/>
      <c r="B6" s="26">
        <v>2</v>
      </c>
      <c r="C6" s="27" t="s">
        <v>12</v>
      </c>
      <c r="D6" s="28" t="s">
        <v>0</v>
      </c>
      <c r="E6" s="29" t="s">
        <v>0</v>
      </c>
      <c r="F6" s="29" t="s">
        <v>0</v>
      </c>
      <c r="G6" s="30" t="s">
        <v>0</v>
      </c>
      <c r="H6" s="28" t="s">
        <v>0</v>
      </c>
      <c r="I6" s="29" t="s">
        <v>0</v>
      </c>
      <c r="J6" s="29" t="s">
        <v>0</v>
      </c>
      <c r="K6" s="29" t="s">
        <v>0</v>
      </c>
      <c r="L6" s="31" t="s">
        <v>0</v>
      </c>
      <c r="M6" s="32"/>
      <c r="N6" s="33"/>
    </row>
    <row r="7" spans="1:17" ht="24.95" customHeight="1">
      <c r="A7" s="16"/>
      <c r="B7" s="26">
        <v>3</v>
      </c>
      <c r="C7" s="27" t="s">
        <v>13</v>
      </c>
      <c r="D7" s="28" t="s">
        <v>0</v>
      </c>
      <c r="E7" s="29" t="s">
        <v>0</v>
      </c>
      <c r="F7" s="29" t="s">
        <v>0</v>
      </c>
      <c r="G7" s="30" t="s">
        <v>0</v>
      </c>
      <c r="H7" s="28" t="s">
        <v>0</v>
      </c>
      <c r="I7" s="29" t="s">
        <v>0</v>
      </c>
      <c r="J7" s="29" t="s">
        <v>0</v>
      </c>
      <c r="K7" s="29" t="s">
        <v>0</v>
      </c>
      <c r="L7" s="31" t="s">
        <v>0</v>
      </c>
      <c r="M7" s="32"/>
      <c r="N7" s="33"/>
    </row>
    <row r="8" spans="1:17" ht="24.95" customHeight="1">
      <c r="A8" s="16"/>
      <c r="B8" s="26">
        <v>4</v>
      </c>
      <c r="C8" s="27" t="s">
        <v>14</v>
      </c>
      <c r="D8" s="28" t="s">
        <v>0</v>
      </c>
      <c r="E8" s="29" t="s">
        <v>0</v>
      </c>
      <c r="F8" s="29" t="s">
        <v>0</v>
      </c>
      <c r="G8" s="30" t="s">
        <v>0</v>
      </c>
      <c r="H8" s="28" t="s">
        <v>0</v>
      </c>
      <c r="I8" s="29" t="s">
        <v>0</v>
      </c>
      <c r="J8" s="29" t="s">
        <v>0</v>
      </c>
      <c r="K8" s="29" t="s">
        <v>0</v>
      </c>
      <c r="L8" s="31" t="s">
        <v>0</v>
      </c>
      <c r="M8" s="32"/>
      <c r="N8" s="33"/>
    </row>
    <row r="9" spans="1:17" ht="24.95" customHeight="1">
      <c r="A9" s="16"/>
      <c r="B9" s="26">
        <v>5</v>
      </c>
      <c r="C9" s="93" t="s">
        <v>15</v>
      </c>
      <c r="D9" s="28" t="s">
        <v>0</v>
      </c>
      <c r="E9" s="29" t="s">
        <v>0</v>
      </c>
      <c r="F9" s="29" t="s">
        <v>0</v>
      </c>
      <c r="G9" s="30" t="s">
        <v>0</v>
      </c>
      <c r="H9" s="28" t="s">
        <v>0</v>
      </c>
      <c r="I9" s="29" t="s">
        <v>0</v>
      </c>
      <c r="J9" s="29" t="s">
        <v>0</v>
      </c>
      <c r="K9" s="29" t="s">
        <v>0</v>
      </c>
      <c r="L9" s="31" t="s">
        <v>0</v>
      </c>
      <c r="M9" s="32"/>
      <c r="N9" s="33"/>
    </row>
    <row r="10" spans="1:17" ht="24.95" customHeight="1">
      <c r="A10" s="16"/>
      <c r="B10" s="26">
        <v>6</v>
      </c>
      <c r="C10" s="27" t="s">
        <v>16</v>
      </c>
      <c r="D10" s="28" t="s">
        <v>0</v>
      </c>
      <c r="E10" s="29" t="s">
        <v>0</v>
      </c>
      <c r="F10" s="29" t="s">
        <v>0</v>
      </c>
      <c r="G10" s="30" t="s">
        <v>0</v>
      </c>
      <c r="H10" s="28" t="s">
        <v>0</v>
      </c>
      <c r="I10" s="29" t="s">
        <v>0</v>
      </c>
      <c r="J10" s="29" t="s">
        <v>0</v>
      </c>
      <c r="K10" s="29" t="s">
        <v>0</v>
      </c>
      <c r="L10" s="31" t="s">
        <v>0</v>
      </c>
      <c r="M10" s="32"/>
      <c r="N10" s="34"/>
    </row>
    <row r="11" spans="1:17" ht="39.950000000000003" customHeight="1">
      <c r="A11" s="16"/>
      <c r="B11" s="26">
        <v>7</v>
      </c>
      <c r="C11" s="7" t="s">
        <v>196</v>
      </c>
      <c r="D11" s="28" t="s">
        <v>0</v>
      </c>
      <c r="E11" s="29" t="s">
        <v>0</v>
      </c>
      <c r="F11" s="29" t="s">
        <v>0</v>
      </c>
      <c r="G11" s="30" t="s">
        <v>0</v>
      </c>
      <c r="H11" s="28" t="s">
        <v>0</v>
      </c>
      <c r="I11" s="29" t="s">
        <v>0</v>
      </c>
      <c r="J11" s="29" t="s">
        <v>0</v>
      </c>
      <c r="K11" s="29" t="s">
        <v>0</v>
      </c>
      <c r="L11" s="31" t="s">
        <v>0</v>
      </c>
      <c r="M11" s="32"/>
      <c r="N11" s="34"/>
    </row>
    <row r="12" spans="1:17" ht="24.95" customHeight="1">
      <c r="A12" s="16"/>
      <c r="B12" s="26">
        <v>8</v>
      </c>
      <c r="C12" s="27" t="s">
        <v>17</v>
      </c>
      <c r="D12" s="28" t="s">
        <v>0</v>
      </c>
      <c r="E12" s="29" t="s">
        <v>0</v>
      </c>
      <c r="F12" s="29" t="s">
        <v>0</v>
      </c>
      <c r="G12" s="30" t="s">
        <v>0</v>
      </c>
      <c r="H12" s="28" t="s">
        <v>0</v>
      </c>
      <c r="I12" s="29" t="s">
        <v>0</v>
      </c>
      <c r="J12" s="29" t="s">
        <v>0</v>
      </c>
      <c r="K12" s="29" t="s">
        <v>0</v>
      </c>
      <c r="L12" s="31" t="s">
        <v>0</v>
      </c>
      <c r="M12" s="32"/>
    </row>
    <row r="13" spans="1:17" ht="24.95" customHeight="1">
      <c r="A13" s="16"/>
      <c r="B13" s="26">
        <v>9</v>
      </c>
      <c r="C13" s="397" t="s">
        <v>18</v>
      </c>
      <c r="D13" s="28" t="s">
        <v>0</v>
      </c>
      <c r="E13" s="29" t="s">
        <v>0</v>
      </c>
      <c r="F13" s="29" t="s">
        <v>0</v>
      </c>
      <c r="G13" s="30" t="s">
        <v>0</v>
      </c>
      <c r="H13" s="28" t="s">
        <v>0</v>
      </c>
      <c r="I13" s="29" t="s">
        <v>0</v>
      </c>
      <c r="J13" s="29" t="s">
        <v>0</v>
      </c>
      <c r="K13" s="29" t="s">
        <v>0</v>
      </c>
      <c r="L13" s="31" t="s">
        <v>0</v>
      </c>
      <c r="M13" s="32"/>
    </row>
    <row r="14" spans="1:17" ht="24.95" customHeight="1">
      <c r="A14" s="16"/>
      <c r="B14" s="26">
        <v>10</v>
      </c>
      <c r="C14" s="94" t="s">
        <v>43</v>
      </c>
      <c r="D14" s="28" t="s">
        <v>0</v>
      </c>
      <c r="E14" s="29" t="s">
        <v>0</v>
      </c>
      <c r="F14" s="29" t="s">
        <v>0</v>
      </c>
      <c r="G14" s="30" t="s">
        <v>0</v>
      </c>
      <c r="H14" s="28" t="s">
        <v>0</v>
      </c>
      <c r="I14" s="29" t="s">
        <v>0</v>
      </c>
      <c r="J14" s="29" t="s">
        <v>0</v>
      </c>
      <c r="K14" s="29" t="s">
        <v>0</v>
      </c>
      <c r="L14" s="31" t="s">
        <v>0</v>
      </c>
      <c r="M14" s="35" t="s">
        <v>349</v>
      </c>
    </row>
    <row r="15" spans="1:17" s="9" customFormat="1" ht="24.95" customHeight="1">
      <c r="A15" s="16"/>
      <c r="B15" s="26">
        <v>11</v>
      </c>
      <c r="C15" s="27" t="s">
        <v>19</v>
      </c>
      <c r="D15" s="28" t="s">
        <v>0</v>
      </c>
      <c r="E15" s="29" t="s">
        <v>0</v>
      </c>
      <c r="F15" s="29" t="s">
        <v>0</v>
      </c>
      <c r="G15" s="30" t="s">
        <v>0</v>
      </c>
      <c r="H15" s="28" t="s">
        <v>0</v>
      </c>
      <c r="I15" s="29" t="s">
        <v>0</v>
      </c>
      <c r="J15" s="29" t="s">
        <v>0</v>
      </c>
      <c r="K15" s="29" t="s">
        <v>0</v>
      </c>
      <c r="L15" s="31" t="s">
        <v>0</v>
      </c>
      <c r="M15" s="32"/>
      <c r="N15" s="1"/>
      <c r="O15" s="1"/>
      <c r="P15" s="1"/>
      <c r="Q15" s="1"/>
    </row>
    <row r="16" spans="1:17" s="9" customFormat="1" ht="24.95" customHeight="1">
      <c r="A16" s="16"/>
      <c r="B16" s="26">
        <v>12</v>
      </c>
      <c r="C16" s="36" t="s">
        <v>35</v>
      </c>
      <c r="D16" s="28" t="s">
        <v>0</v>
      </c>
      <c r="E16" s="29" t="s">
        <v>0</v>
      </c>
      <c r="F16" s="29" t="s">
        <v>0</v>
      </c>
      <c r="G16" s="30" t="s">
        <v>0</v>
      </c>
      <c r="H16" s="28" t="s">
        <v>0</v>
      </c>
      <c r="I16" s="29" t="s">
        <v>0</v>
      </c>
      <c r="J16" s="29" t="s">
        <v>0</v>
      </c>
      <c r="K16" s="29" t="s">
        <v>0</v>
      </c>
      <c r="L16" s="31" t="s">
        <v>0</v>
      </c>
      <c r="M16" s="32"/>
      <c r="N16" s="1"/>
      <c r="O16" s="1"/>
      <c r="P16" s="1"/>
      <c r="Q16" s="1"/>
    </row>
    <row r="17" spans="1:17" s="9" customFormat="1" ht="39.950000000000003" customHeight="1">
      <c r="A17" s="16"/>
      <c r="B17" s="17">
        <v>13</v>
      </c>
      <c r="C17" s="18" t="s">
        <v>49</v>
      </c>
      <c r="D17" s="37" t="s">
        <v>45</v>
      </c>
      <c r="E17" s="38" t="s">
        <v>0</v>
      </c>
      <c r="F17" s="39">
        <v>0.3</v>
      </c>
      <c r="G17" s="40" t="s">
        <v>0</v>
      </c>
      <c r="H17" s="41" t="s">
        <v>46</v>
      </c>
      <c r="I17" s="39">
        <v>0.1</v>
      </c>
      <c r="J17" s="42">
        <v>0.3</v>
      </c>
      <c r="K17" s="150">
        <v>0.3</v>
      </c>
      <c r="L17" s="314" t="s">
        <v>314</v>
      </c>
      <c r="M17" s="43" t="s">
        <v>292</v>
      </c>
      <c r="N17" s="1"/>
      <c r="O17" s="1"/>
      <c r="P17" s="1"/>
      <c r="Q17" s="1"/>
    </row>
    <row r="18" spans="1:17" s="9" customFormat="1" ht="54.95" customHeight="1">
      <c r="A18" s="16"/>
      <c r="B18" s="17">
        <v>13</v>
      </c>
      <c r="C18" s="18" t="s">
        <v>50</v>
      </c>
      <c r="D18" s="44" t="s">
        <v>47</v>
      </c>
      <c r="E18" s="45" t="s">
        <v>0</v>
      </c>
      <c r="F18" s="46">
        <v>0.3</v>
      </c>
      <c r="G18" s="47" t="s">
        <v>0</v>
      </c>
      <c r="H18" s="41" t="s">
        <v>46</v>
      </c>
      <c r="I18" s="46">
        <v>0.1</v>
      </c>
      <c r="J18" s="48">
        <v>0.3</v>
      </c>
      <c r="K18" s="312">
        <v>0.3</v>
      </c>
      <c r="L18" s="315" t="s">
        <v>315</v>
      </c>
      <c r="M18" s="49" t="s">
        <v>329</v>
      </c>
      <c r="N18" s="1"/>
      <c r="O18" s="1"/>
      <c r="P18" s="1"/>
      <c r="Q18" s="1"/>
    </row>
    <row r="19" spans="1:17" s="9" customFormat="1" ht="24.95" customHeight="1">
      <c r="A19" s="16"/>
      <c r="B19" s="26">
        <v>14</v>
      </c>
      <c r="C19" s="7" t="s">
        <v>20</v>
      </c>
      <c r="D19" s="28" t="s">
        <v>0</v>
      </c>
      <c r="E19" s="29" t="s">
        <v>0</v>
      </c>
      <c r="F19" s="29" t="s">
        <v>0</v>
      </c>
      <c r="G19" s="30" t="s">
        <v>0</v>
      </c>
      <c r="H19" s="28" t="s">
        <v>0</v>
      </c>
      <c r="I19" s="29" t="s">
        <v>0</v>
      </c>
      <c r="J19" s="29" t="s">
        <v>0</v>
      </c>
      <c r="K19" s="29" t="s">
        <v>0</v>
      </c>
      <c r="L19" s="302" t="s">
        <v>0</v>
      </c>
      <c r="M19" s="32"/>
      <c r="N19" s="1"/>
      <c r="O19" s="1"/>
      <c r="P19" s="1"/>
      <c r="Q19" s="1"/>
    </row>
    <row r="20" spans="1:17" s="9" customFormat="1" ht="39.950000000000003" customHeight="1">
      <c r="A20" s="16"/>
      <c r="B20" s="17">
        <v>15</v>
      </c>
      <c r="C20" s="18" t="s">
        <v>5</v>
      </c>
      <c r="D20" s="50" t="s">
        <v>48</v>
      </c>
      <c r="E20" s="51">
        <v>0.1</v>
      </c>
      <c r="F20" s="21" t="s">
        <v>0</v>
      </c>
      <c r="G20" s="22" t="s">
        <v>0</v>
      </c>
      <c r="H20" s="41" t="s">
        <v>51</v>
      </c>
      <c r="I20" s="52">
        <v>0.1</v>
      </c>
      <c r="J20" s="21" t="s">
        <v>0</v>
      </c>
      <c r="K20" s="239" t="s">
        <v>0</v>
      </c>
      <c r="L20" s="301" t="s">
        <v>319</v>
      </c>
      <c r="M20" s="43" t="s">
        <v>294</v>
      </c>
      <c r="N20" s="1"/>
      <c r="O20" s="1"/>
      <c r="P20" s="1"/>
      <c r="Q20" s="1"/>
    </row>
    <row r="21" spans="1:17" s="9" customFormat="1" ht="39.950000000000003" customHeight="1">
      <c r="A21" s="16"/>
      <c r="B21" s="26">
        <v>16</v>
      </c>
      <c r="C21" s="53" t="s">
        <v>289</v>
      </c>
      <c r="D21" s="23" t="s">
        <v>0</v>
      </c>
      <c r="E21" s="712" t="s">
        <v>0</v>
      </c>
      <c r="F21" s="239" t="s">
        <v>0</v>
      </c>
      <c r="G21" s="22" t="s">
        <v>0</v>
      </c>
      <c r="H21" s="298" t="s">
        <v>52</v>
      </c>
      <c r="I21" s="281">
        <v>0.1</v>
      </c>
      <c r="J21" s="282" t="s">
        <v>0</v>
      </c>
      <c r="K21" s="297" t="s">
        <v>0</v>
      </c>
      <c r="L21" s="304" t="s">
        <v>316</v>
      </c>
      <c r="M21" s="43" t="s">
        <v>296</v>
      </c>
      <c r="N21" s="1"/>
      <c r="O21" s="1"/>
      <c r="P21" s="1"/>
      <c r="Q21" s="1"/>
    </row>
    <row r="22" spans="1:17" s="9" customFormat="1" ht="54.95" customHeight="1">
      <c r="A22" s="16"/>
      <c r="B22" s="26">
        <v>16</v>
      </c>
      <c r="C22" s="53" t="s">
        <v>148</v>
      </c>
      <c r="D22" s="23" t="s">
        <v>334</v>
      </c>
      <c r="E22" s="716"/>
      <c r="F22" s="161">
        <v>0.1</v>
      </c>
      <c r="G22" s="55">
        <v>0.1</v>
      </c>
      <c r="H22" s="23" t="s">
        <v>0</v>
      </c>
      <c r="I22" s="239" t="s">
        <v>0</v>
      </c>
      <c r="J22" s="239" t="s">
        <v>0</v>
      </c>
      <c r="K22" s="239" t="s">
        <v>0</v>
      </c>
      <c r="L22" s="305" t="s">
        <v>0</v>
      </c>
      <c r="M22" s="286" t="s">
        <v>434</v>
      </c>
      <c r="N22" s="1"/>
      <c r="O22" s="1"/>
      <c r="P22" s="1"/>
      <c r="Q22" s="1"/>
    </row>
    <row r="23" spans="1:17" s="9" customFormat="1" ht="54.95" customHeight="1">
      <c r="A23" s="16"/>
      <c r="B23" s="26">
        <v>16</v>
      </c>
      <c r="C23" s="53" t="s">
        <v>149</v>
      </c>
      <c r="D23" s="497" t="s">
        <v>534</v>
      </c>
      <c r="E23" s="713"/>
      <c r="F23" s="161">
        <v>0.3</v>
      </c>
      <c r="G23" s="56" t="s">
        <v>0</v>
      </c>
      <c r="H23" s="499" t="s">
        <v>512</v>
      </c>
      <c r="I23" s="281">
        <v>0.1</v>
      </c>
      <c r="J23" s="239" t="s">
        <v>0</v>
      </c>
      <c r="K23" s="239" t="s">
        <v>0</v>
      </c>
      <c r="L23" s="498" t="s">
        <v>532</v>
      </c>
      <c r="M23" s="286" t="s">
        <v>332</v>
      </c>
      <c r="N23" s="1"/>
      <c r="O23" s="1"/>
      <c r="P23" s="1"/>
      <c r="Q23" s="1"/>
    </row>
    <row r="24" spans="1:17" s="9" customFormat="1" ht="75" customHeight="1">
      <c r="A24" s="16"/>
      <c r="B24" s="26">
        <v>17</v>
      </c>
      <c r="C24" s="94" t="s">
        <v>185</v>
      </c>
      <c r="D24" s="23" t="s">
        <v>55</v>
      </c>
      <c r="E24" s="712" t="s">
        <v>0</v>
      </c>
      <c r="F24" s="52">
        <v>0.3</v>
      </c>
      <c r="G24" s="714" t="s">
        <v>0</v>
      </c>
      <c r="H24" s="473" t="s">
        <v>508</v>
      </c>
      <c r="I24" s="477">
        <v>0.1</v>
      </c>
      <c r="J24" s="476">
        <v>0.3</v>
      </c>
      <c r="K24" s="475">
        <v>0.3</v>
      </c>
      <c r="L24" s="474" t="s">
        <v>330</v>
      </c>
      <c r="M24" s="710" t="s">
        <v>491</v>
      </c>
      <c r="N24" s="1"/>
      <c r="O24" s="1"/>
      <c r="P24" s="1"/>
      <c r="Q24" s="1"/>
    </row>
    <row r="25" spans="1:17" s="9" customFormat="1" ht="75" customHeight="1">
      <c r="A25" s="16"/>
      <c r="B25" s="26">
        <v>17</v>
      </c>
      <c r="C25" s="53" t="s">
        <v>497</v>
      </c>
      <c r="D25" s="23" t="s">
        <v>54</v>
      </c>
      <c r="E25" s="713"/>
      <c r="F25" s="52">
        <v>0.15</v>
      </c>
      <c r="G25" s="715"/>
      <c r="H25" s="482" t="s">
        <v>0</v>
      </c>
      <c r="I25" s="483" t="s">
        <v>0</v>
      </c>
      <c r="J25" s="483" t="s">
        <v>0</v>
      </c>
      <c r="K25" s="483" t="s">
        <v>0</v>
      </c>
      <c r="L25" s="484" t="s">
        <v>0</v>
      </c>
      <c r="M25" s="711"/>
      <c r="N25" s="1"/>
      <c r="O25" s="1"/>
      <c r="P25" s="1"/>
      <c r="Q25" s="1"/>
    </row>
    <row r="26" spans="1:17" s="9" customFormat="1" ht="39.950000000000003" customHeight="1">
      <c r="A26" s="16"/>
      <c r="B26" s="26">
        <v>18</v>
      </c>
      <c r="C26" s="94" t="s">
        <v>56</v>
      </c>
      <c r="D26" s="23" t="s">
        <v>58</v>
      </c>
      <c r="E26" s="21" t="s">
        <v>0</v>
      </c>
      <c r="F26" s="52">
        <v>0.3</v>
      </c>
      <c r="G26" s="22" t="s">
        <v>0</v>
      </c>
      <c r="H26" s="23" t="s">
        <v>46</v>
      </c>
      <c r="I26" s="21" t="s">
        <v>0</v>
      </c>
      <c r="J26" s="57">
        <v>0.3</v>
      </c>
      <c r="K26" s="243">
        <v>0.3</v>
      </c>
      <c r="L26" s="316" t="s">
        <v>314</v>
      </c>
      <c r="M26" s="43" t="s">
        <v>340</v>
      </c>
      <c r="N26" s="1"/>
      <c r="O26" s="1"/>
      <c r="P26" s="1"/>
      <c r="Q26" s="1"/>
    </row>
    <row r="27" spans="1:17" s="9" customFormat="1" ht="39.950000000000003" customHeight="1">
      <c r="A27" s="16"/>
      <c r="B27" s="26">
        <v>18</v>
      </c>
      <c r="C27" s="94" t="s">
        <v>57</v>
      </c>
      <c r="D27" s="23" t="s">
        <v>60</v>
      </c>
      <c r="E27" s="21" t="s">
        <v>0</v>
      </c>
      <c r="F27" s="52">
        <v>0.3</v>
      </c>
      <c r="G27" s="22" t="s">
        <v>0</v>
      </c>
      <c r="H27" s="23" t="s">
        <v>0</v>
      </c>
      <c r="I27" s="21" t="s">
        <v>0</v>
      </c>
      <c r="J27" s="21" t="s">
        <v>0</v>
      </c>
      <c r="K27" s="239" t="s">
        <v>0</v>
      </c>
      <c r="L27" s="301" t="s">
        <v>0</v>
      </c>
      <c r="M27" s="43" t="s">
        <v>61</v>
      </c>
      <c r="N27" s="1"/>
      <c r="O27" s="1"/>
      <c r="P27" s="1"/>
      <c r="Q27" s="1"/>
    </row>
    <row r="28" spans="1:17" s="9" customFormat="1" ht="54.95" customHeight="1">
      <c r="A28" s="16"/>
      <c r="B28" s="26">
        <v>18</v>
      </c>
      <c r="C28" s="94" t="s">
        <v>62</v>
      </c>
      <c r="D28" s="23" t="s">
        <v>189</v>
      </c>
      <c r="E28" s="21" t="s">
        <v>0</v>
      </c>
      <c r="F28" s="57">
        <v>0.3</v>
      </c>
      <c r="G28" s="22" t="s">
        <v>0</v>
      </c>
      <c r="H28" s="23" t="s">
        <v>0</v>
      </c>
      <c r="I28" s="21" t="s">
        <v>0</v>
      </c>
      <c r="J28" s="21" t="s">
        <v>0</v>
      </c>
      <c r="K28" s="239" t="s">
        <v>0</v>
      </c>
      <c r="L28" s="301" t="s">
        <v>0</v>
      </c>
      <c r="M28" s="460" t="s">
        <v>61</v>
      </c>
      <c r="N28" s="1"/>
      <c r="O28" s="1"/>
      <c r="P28" s="1"/>
      <c r="Q28" s="1"/>
    </row>
    <row r="29" spans="1:17" ht="28.5">
      <c r="A29" s="16"/>
      <c r="B29" s="26">
        <v>19</v>
      </c>
      <c r="C29" s="27" t="s">
        <v>7</v>
      </c>
      <c r="D29" s="23" t="s">
        <v>0</v>
      </c>
      <c r="E29" s="21" t="s">
        <v>0</v>
      </c>
      <c r="F29" s="21" t="s">
        <v>0</v>
      </c>
      <c r="G29" s="22" t="s">
        <v>0</v>
      </c>
      <c r="H29" s="50" t="s">
        <v>46</v>
      </c>
      <c r="I29" s="52">
        <v>0.1</v>
      </c>
      <c r="J29" s="57">
        <v>0.3</v>
      </c>
      <c r="K29" s="244">
        <v>0.3</v>
      </c>
      <c r="L29" s="316" t="s">
        <v>318</v>
      </c>
      <c r="M29" s="25" t="s">
        <v>295</v>
      </c>
    </row>
    <row r="30" spans="1:17" s="9" customFormat="1" ht="24.95" customHeight="1">
      <c r="A30" s="16"/>
      <c r="B30" s="26">
        <v>20</v>
      </c>
      <c r="C30" s="7" t="s">
        <v>21</v>
      </c>
      <c r="D30" s="28" t="s">
        <v>0</v>
      </c>
      <c r="E30" s="29" t="s">
        <v>0</v>
      </c>
      <c r="F30" s="29" t="s">
        <v>0</v>
      </c>
      <c r="G30" s="30" t="s">
        <v>0</v>
      </c>
      <c r="H30" s="28" t="s">
        <v>0</v>
      </c>
      <c r="I30" s="29" t="s">
        <v>0</v>
      </c>
      <c r="J30" s="29" t="s">
        <v>0</v>
      </c>
      <c r="K30" s="29" t="s">
        <v>0</v>
      </c>
      <c r="L30" s="302" t="s">
        <v>0</v>
      </c>
      <c r="M30" s="32"/>
      <c r="N30" s="1"/>
      <c r="O30" s="1"/>
      <c r="P30" s="1"/>
      <c r="Q30" s="1"/>
    </row>
    <row r="31" spans="1:17" s="9" customFormat="1" ht="24.95" customHeight="1">
      <c r="A31" s="16"/>
      <c r="B31" s="26">
        <v>21</v>
      </c>
      <c r="C31" s="7" t="s">
        <v>22</v>
      </c>
      <c r="D31" s="28" t="s">
        <v>0</v>
      </c>
      <c r="E31" s="29" t="s">
        <v>0</v>
      </c>
      <c r="F31" s="29" t="s">
        <v>0</v>
      </c>
      <c r="G31" s="30" t="s">
        <v>0</v>
      </c>
      <c r="H31" s="28" t="s">
        <v>0</v>
      </c>
      <c r="I31" s="29" t="s">
        <v>0</v>
      </c>
      <c r="J31" s="29" t="s">
        <v>0</v>
      </c>
      <c r="K31" s="29" t="s">
        <v>0</v>
      </c>
      <c r="L31" s="302" t="s">
        <v>0</v>
      </c>
      <c r="M31" s="32"/>
      <c r="N31" s="1"/>
      <c r="O31" s="1"/>
      <c r="P31" s="1"/>
      <c r="Q31" s="1"/>
    </row>
    <row r="32" spans="1:17" s="9" customFormat="1" ht="39.950000000000003" customHeight="1">
      <c r="A32" s="16"/>
      <c r="B32" s="26">
        <v>22</v>
      </c>
      <c r="C32" s="27" t="s">
        <v>6</v>
      </c>
      <c r="D32" s="50" t="s">
        <v>48</v>
      </c>
      <c r="E32" s="51">
        <v>0.1</v>
      </c>
      <c r="F32" s="21" t="s">
        <v>0</v>
      </c>
      <c r="G32" s="22" t="s">
        <v>0</v>
      </c>
      <c r="H32" s="41" t="s">
        <v>51</v>
      </c>
      <c r="I32" s="52">
        <v>0.1</v>
      </c>
      <c r="J32" s="21" t="s">
        <v>0</v>
      </c>
      <c r="K32" s="239" t="s">
        <v>0</v>
      </c>
      <c r="L32" s="301" t="s">
        <v>319</v>
      </c>
      <c r="M32" s="43" t="s">
        <v>294</v>
      </c>
      <c r="N32" s="1"/>
      <c r="O32" s="1"/>
      <c r="P32" s="1"/>
      <c r="Q32" s="1"/>
    </row>
    <row r="33" spans="1:17" s="9" customFormat="1" ht="24.95" customHeight="1">
      <c r="A33" s="16"/>
      <c r="B33" s="26">
        <v>23</v>
      </c>
      <c r="C33" s="93" t="s">
        <v>23</v>
      </c>
      <c r="D33" s="28" t="s">
        <v>0</v>
      </c>
      <c r="E33" s="29" t="s">
        <v>0</v>
      </c>
      <c r="F33" s="29" t="s">
        <v>0</v>
      </c>
      <c r="G33" s="30" t="s">
        <v>0</v>
      </c>
      <c r="H33" s="28" t="s">
        <v>0</v>
      </c>
      <c r="I33" s="29" t="s">
        <v>0</v>
      </c>
      <c r="J33" s="29" t="s">
        <v>0</v>
      </c>
      <c r="K33" s="29" t="s">
        <v>0</v>
      </c>
      <c r="L33" s="302" t="s">
        <v>0</v>
      </c>
      <c r="M33" s="32"/>
      <c r="N33" s="1"/>
      <c r="O33" s="1"/>
      <c r="P33" s="1"/>
      <c r="Q33" s="1"/>
    </row>
    <row r="34" spans="1:17" ht="28.5">
      <c r="A34" s="16"/>
      <c r="B34" s="26">
        <v>24</v>
      </c>
      <c r="C34" s="27" t="s">
        <v>8</v>
      </c>
      <c r="D34" s="23" t="s">
        <v>0</v>
      </c>
      <c r="E34" s="21" t="s">
        <v>0</v>
      </c>
      <c r="F34" s="21" t="s">
        <v>0</v>
      </c>
      <c r="G34" s="22" t="s">
        <v>0</v>
      </c>
      <c r="H34" s="50" t="s">
        <v>46</v>
      </c>
      <c r="I34" s="57">
        <v>0.1</v>
      </c>
      <c r="J34" s="57">
        <v>0.3</v>
      </c>
      <c r="K34" s="244">
        <v>0.3</v>
      </c>
      <c r="L34" s="316" t="s">
        <v>320</v>
      </c>
      <c r="M34" s="25" t="s">
        <v>295</v>
      </c>
    </row>
    <row r="35" spans="1:17" s="9" customFormat="1" ht="24.95" customHeight="1">
      <c r="A35" s="16"/>
      <c r="B35" s="26">
        <v>25</v>
      </c>
      <c r="C35" s="7" t="s">
        <v>24</v>
      </c>
      <c r="D35" s="28" t="s">
        <v>0</v>
      </c>
      <c r="E35" s="29" t="s">
        <v>0</v>
      </c>
      <c r="F35" s="29" t="s">
        <v>0</v>
      </c>
      <c r="G35" s="30" t="s">
        <v>0</v>
      </c>
      <c r="H35" s="28" t="s">
        <v>0</v>
      </c>
      <c r="I35" s="29" t="s">
        <v>0</v>
      </c>
      <c r="J35" s="29" t="s">
        <v>0</v>
      </c>
      <c r="K35" s="29" t="s">
        <v>0</v>
      </c>
      <c r="L35" s="302" t="s">
        <v>0</v>
      </c>
      <c r="M35" s="32"/>
      <c r="N35" s="1"/>
      <c r="O35" s="1"/>
      <c r="P35" s="1"/>
      <c r="Q35" s="1"/>
    </row>
    <row r="36" spans="1:17" s="9" customFormat="1" ht="24.95" customHeight="1">
      <c r="A36" s="16"/>
      <c r="B36" s="26">
        <v>26</v>
      </c>
      <c r="C36" s="27" t="s">
        <v>25</v>
      </c>
      <c r="D36" s="28" t="s">
        <v>0</v>
      </c>
      <c r="E36" s="29" t="s">
        <v>0</v>
      </c>
      <c r="F36" s="29" t="s">
        <v>0</v>
      </c>
      <c r="G36" s="30" t="s">
        <v>0</v>
      </c>
      <c r="H36" s="28" t="s">
        <v>0</v>
      </c>
      <c r="I36" s="29" t="s">
        <v>0</v>
      </c>
      <c r="J36" s="29" t="s">
        <v>0</v>
      </c>
      <c r="K36" s="29" t="s">
        <v>0</v>
      </c>
      <c r="L36" s="302" t="s">
        <v>0</v>
      </c>
      <c r="M36" s="32"/>
      <c r="N36" s="1"/>
      <c r="O36" s="1"/>
      <c r="P36" s="1"/>
      <c r="Q36" s="1"/>
    </row>
    <row r="37" spans="1:17" s="9" customFormat="1" ht="24.95" customHeight="1">
      <c r="A37" s="16"/>
      <c r="B37" s="26">
        <v>27</v>
      </c>
      <c r="C37" s="7" t="s">
        <v>26</v>
      </c>
      <c r="D37" s="28" t="s">
        <v>0</v>
      </c>
      <c r="E37" s="29" t="s">
        <v>0</v>
      </c>
      <c r="F37" s="29" t="s">
        <v>0</v>
      </c>
      <c r="G37" s="30" t="s">
        <v>0</v>
      </c>
      <c r="H37" s="28" t="s">
        <v>0</v>
      </c>
      <c r="I37" s="29" t="s">
        <v>0</v>
      </c>
      <c r="J37" s="29" t="s">
        <v>0</v>
      </c>
      <c r="K37" s="29" t="s">
        <v>0</v>
      </c>
      <c r="L37" s="302" t="s">
        <v>0</v>
      </c>
      <c r="M37" s="32"/>
      <c r="N37" s="1"/>
      <c r="O37" s="1"/>
      <c r="P37" s="1"/>
      <c r="Q37" s="1"/>
    </row>
    <row r="38" spans="1:17" s="9" customFormat="1" ht="39.950000000000003" customHeight="1">
      <c r="A38" s="16"/>
      <c r="B38" s="26">
        <v>28</v>
      </c>
      <c r="C38" s="7" t="s">
        <v>27</v>
      </c>
      <c r="D38" s="28" t="s">
        <v>0</v>
      </c>
      <c r="E38" s="29" t="s">
        <v>0</v>
      </c>
      <c r="F38" s="29" t="s">
        <v>0</v>
      </c>
      <c r="G38" s="30" t="s">
        <v>0</v>
      </c>
      <c r="H38" s="28" t="s">
        <v>0</v>
      </c>
      <c r="I38" s="29" t="s">
        <v>0</v>
      </c>
      <c r="J38" s="29" t="s">
        <v>0</v>
      </c>
      <c r="K38" s="29" t="s">
        <v>0</v>
      </c>
      <c r="L38" s="302" t="s">
        <v>0</v>
      </c>
      <c r="M38" s="32"/>
      <c r="N38" s="1"/>
      <c r="O38" s="1"/>
      <c r="P38" s="1"/>
      <c r="Q38" s="1"/>
    </row>
    <row r="39" spans="1:17" ht="24.95" customHeight="1">
      <c r="A39" s="16"/>
      <c r="B39" s="26">
        <v>29</v>
      </c>
      <c r="C39" s="27" t="s">
        <v>9</v>
      </c>
      <c r="D39" s="23" t="s">
        <v>0</v>
      </c>
      <c r="E39" s="21" t="s">
        <v>0</v>
      </c>
      <c r="F39" s="21" t="s">
        <v>0</v>
      </c>
      <c r="G39" s="22" t="s">
        <v>0</v>
      </c>
      <c r="H39" s="23" t="s">
        <v>0</v>
      </c>
      <c r="I39" s="21" t="s">
        <v>0</v>
      </c>
      <c r="J39" s="21" t="s">
        <v>0</v>
      </c>
      <c r="K39" s="239" t="s">
        <v>0</v>
      </c>
      <c r="L39" s="301" t="s">
        <v>0</v>
      </c>
      <c r="M39" s="58" t="s">
        <v>64</v>
      </c>
    </row>
    <row r="40" spans="1:17" s="9" customFormat="1" ht="39.950000000000003" customHeight="1">
      <c r="A40" s="16"/>
      <c r="B40" s="26">
        <v>30</v>
      </c>
      <c r="C40" s="7" t="s">
        <v>197</v>
      </c>
      <c r="D40" s="28" t="s">
        <v>0</v>
      </c>
      <c r="E40" s="29" t="s">
        <v>0</v>
      </c>
      <c r="F40" s="29" t="s">
        <v>0</v>
      </c>
      <c r="G40" s="30" t="s">
        <v>0</v>
      </c>
      <c r="H40" s="28" t="s">
        <v>0</v>
      </c>
      <c r="I40" s="29" t="s">
        <v>0</v>
      </c>
      <c r="J40" s="29" t="s">
        <v>0</v>
      </c>
      <c r="K40" s="29" t="s">
        <v>0</v>
      </c>
      <c r="L40" s="302" t="s">
        <v>0</v>
      </c>
      <c r="M40" s="32"/>
      <c r="N40" s="1"/>
      <c r="O40" s="1"/>
      <c r="P40" s="1"/>
      <c r="Q40" s="1"/>
    </row>
    <row r="41" spans="1:17" s="9" customFormat="1" ht="24.95" customHeight="1">
      <c r="A41" s="16"/>
      <c r="B41" s="26">
        <v>31</v>
      </c>
      <c r="C41" s="93" t="s">
        <v>28</v>
      </c>
      <c r="D41" s="28" t="s">
        <v>0</v>
      </c>
      <c r="E41" s="29" t="s">
        <v>0</v>
      </c>
      <c r="F41" s="29" t="s">
        <v>0</v>
      </c>
      <c r="G41" s="30" t="s">
        <v>0</v>
      </c>
      <c r="H41" s="28" t="s">
        <v>0</v>
      </c>
      <c r="I41" s="29" t="s">
        <v>0</v>
      </c>
      <c r="J41" s="29" t="s">
        <v>0</v>
      </c>
      <c r="K41" s="29" t="s">
        <v>0</v>
      </c>
      <c r="L41" s="302" t="s">
        <v>0</v>
      </c>
      <c r="M41" s="32"/>
      <c r="N41" s="1"/>
      <c r="O41" s="1"/>
      <c r="P41" s="1"/>
      <c r="Q41" s="1"/>
    </row>
    <row r="42" spans="1:17" s="9" customFormat="1" ht="24.95" customHeight="1">
      <c r="A42" s="16"/>
      <c r="B42" s="26">
        <v>32</v>
      </c>
      <c r="C42" s="7" t="s">
        <v>29</v>
      </c>
      <c r="D42" s="28" t="s">
        <v>0</v>
      </c>
      <c r="E42" s="29" t="s">
        <v>0</v>
      </c>
      <c r="F42" s="29" t="s">
        <v>0</v>
      </c>
      <c r="G42" s="30" t="s">
        <v>0</v>
      </c>
      <c r="H42" s="28" t="s">
        <v>0</v>
      </c>
      <c r="I42" s="29" t="s">
        <v>0</v>
      </c>
      <c r="J42" s="29" t="s">
        <v>0</v>
      </c>
      <c r="K42" s="29" t="s">
        <v>0</v>
      </c>
      <c r="L42" s="302" t="s">
        <v>0</v>
      </c>
      <c r="M42" s="32"/>
      <c r="N42" s="1"/>
      <c r="O42" s="1"/>
      <c r="P42" s="1"/>
      <c r="Q42" s="1"/>
    </row>
    <row r="43" spans="1:17" s="9" customFormat="1" ht="24.95" customHeight="1">
      <c r="A43" s="16"/>
      <c r="B43" s="26">
        <v>33</v>
      </c>
      <c r="C43" s="7" t="s">
        <v>30</v>
      </c>
      <c r="D43" s="28" t="s">
        <v>0</v>
      </c>
      <c r="E43" s="29" t="s">
        <v>0</v>
      </c>
      <c r="F43" s="29" t="s">
        <v>0</v>
      </c>
      <c r="G43" s="30" t="s">
        <v>0</v>
      </c>
      <c r="H43" s="28" t="s">
        <v>0</v>
      </c>
      <c r="I43" s="29" t="s">
        <v>0</v>
      </c>
      <c r="J43" s="29" t="s">
        <v>0</v>
      </c>
      <c r="K43" s="29" t="s">
        <v>0</v>
      </c>
      <c r="L43" s="302" t="s">
        <v>0</v>
      </c>
      <c r="M43" s="32"/>
      <c r="N43" s="1"/>
      <c r="O43" s="1"/>
      <c r="P43" s="1"/>
      <c r="Q43" s="1"/>
    </row>
    <row r="44" spans="1:17" s="9" customFormat="1" ht="24.95" customHeight="1">
      <c r="A44" s="16"/>
      <c r="B44" s="26">
        <v>34</v>
      </c>
      <c r="C44" s="7" t="s">
        <v>31</v>
      </c>
      <c r="D44" s="28" t="s">
        <v>0</v>
      </c>
      <c r="E44" s="29" t="s">
        <v>0</v>
      </c>
      <c r="F44" s="29" t="s">
        <v>0</v>
      </c>
      <c r="G44" s="30" t="s">
        <v>0</v>
      </c>
      <c r="H44" s="28" t="s">
        <v>0</v>
      </c>
      <c r="I44" s="29" t="s">
        <v>0</v>
      </c>
      <c r="J44" s="29" t="s">
        <v>0</v>
      </c>
      <c r="K44" s="29" t="s">
        <v>0</v>
      </c>
      <c r="L44" s="302" t="s">
        <v>0</v>
      </c>
      <c r="M44" s="32"/>
      <c r="N44" s="1"/>
      <c r="O44" s="1"/>
      <c r="P44" s="1"/>
      <c r="Q44" s="1"/>
    </row>
    <row r="45" spans="1:17" s="9" customFormat="1" ht="24.95" customHeight="1">
      <c r="A45" s="16"/>
      <c r="B45" s="26">
        <v>35</v>
      </c>
      <c r="C45" s="93" t="s">
        <v>32</v>
      </c>
      <c r="D45" s="28" t="s">
        <v>0</v>
      </c>
      <c r="E45" s="29" t="s">
        <v>0</v>
      </c>
      <c r="F45" s="29" t="s">
        <v>0</v>
      </c>
      <c r="G45" s="30" t="s">
        <v>0</v>
      </c>
      <c r="H45" s="28" t="s">
        <v>0</v>
      </c>
      <c r="I45" s="29" t="s">
        <v>0</v>
      </c>
      <c r="J45" s="29" t="s">
        <v>0</v>
      </c>
      <c r="K45" s="29" t="s">
        <v>0</v>
      </c>
      <c r="L45" s="302" t="s">
        <v>0</v>
      </c>
      <c r="M45" s="32"/>
      <c r="N45" s="1"/>
      <c r="O45" s="1"/>
      <c r="P45" s="1"/>
      <c r="Q45" s="1"/>
    </row>
    <row r="46" spans="1:17" ht="24.95" customHeight="1">
      <c r="A46" s="16"/>
      <c r="B46" s="26">
        <v>36</v>
      </c>
      <c r="C46" s="94" t="s">
        <v>11</v>
      </c>
      <c r="D46" s="23" t="s">
        <v>0</v>
      </c>
      <c r="E46" s="21" t="s">
        <v>0</v>
      </c>
      <c r="F46" s="21" t="s">
        <v>0</v>
      </c>
      <c r="G46" s="22" t="s">
        <v>0</v>
      </c>
      <c r="H46" s="23" t="s">
        <v>0</v>
      </c>
      <c r="I46" s="21" t="s">
        <v>0</v>
      </c>
      <c r="J46" s="21" t="s">
        <v>0</v>
      </c>
      <c r="K46" s="239" t="s">
        <v>0</v>
      </c>
      <c r="L46" s="301" t="s">
        <v>0</v>
      </c>
      <c r="M46" s="58" t="s">
        <v>65</v>
      </c>
    </row>
    <row r="47" spans="1:17" ht="24.95" customHeight="1">
      <c r="A47" s="16"/>
      <c r="B47" s="26">
        <v>37</v>
      </c>
      <c r="C47" s="7" t="s">
        <v>33</v>
      </c>
      <c r="D47" s="28" t="s">
        <v>0</v>
      </c>
      <c r="E47" s="29" t="s">
        <v>0</v>
      </c>
      <c r="F47" s="29" t="s">
        <v>0</v>
      </c>
      <c r="G47" s="30" t="s">
        <v>0</v>
      </c>
      <c r="H47" s="28" t="s">
        <v>0</v>
      </c>
      <c r="I47" s="29" t="s">
        <v>0</v>
      </c>
      <c r="J47" s="29" t="s">
        <v>0</v>
      </c>
      <c r="K47" s="29" t="s">
        <v>0</v>
      </c>
      <c r="L47" s="302" t="s">
        <v>0</v>
      </c>
      <c r="M47" s="32"/>
    </row>
    <row r="48" spans="1:17" ht="24.95" customHeight="1" thickBot="1">
      <c r="A48" s="16"/>
      <c r="B48" s="59">
        <v>38</v>
      </c>
      <c r="C48" s="60" t="s">
        <v>34</v>
      </c>
      <c r="D48" s="61" t="s">
        <v>0</v>
      </c>
      <c r="E48" s="62" t="s">
        <v>0</v>
      </c>
      <c r="F48" s="62" t="s">
        <v>0</v>
      </c>
      <c r="G48" s="63" t="s">
        <v>0</v>
      </c>
      <c r="H48" s="61" t="s">
        <v>0</v>
      </c>
      <c r="I48" s="62" t="s">
        <v>0</v>
      </c>
      <c r="J48" s="62" t="s">
        <v>0</v>
      </c>
      <c r="K48" s="62" t="s">
        <v>0</v>
      </c>
      <c r="L48" s="307" t="s">
        <v>0</v>
      </c>
      <c r="M48" s="64"/>
    </row>
    <row r="49" spans="1:14" s="65" customFormat="1" ht="24.95" customHeight="1">
      <c r="B49" s="66" t="s">
        <v>507</v>
      </c>
      <c r="C49" s="67"/>
      <c r="D49" s="68"/>
      <c r="E49" s="68"/>
      <c r="F49" s="69"/>
      <c r="G49" s="68"/>
      <c r="H49" s="69"/>
      <c r="I49" s="69"/>
      <c r="J49" s="69"/>
      <c r="K49" s="70"/>
      <c r="L49" s="70"/>
      <c r="M49" s="71"/>
    </row>
    <row r="50" spans="1:14" s="65" customFormat="1" ht="24.95" customHeight="1">
      <c r="B50" s="66" t="s">
        <v>186</v>
      </c>
      <c r="C50" s="67"/>
      <c r="D50" s="68"/>
      <c r="E50" s="68"/>
      <c r="F50" s="69"/>
      <c r="G50" s="68"/>
      <c r="H50" s="69"/>
      <c r="I50" s="69"/>
      <c r="J50" s="69"/>
      <c r="K50" s="70"/>
      <c r="L50" s="70"/>
      <c r="M50" s="71"/>
    </row>
    <row r="51" spans="1:14" s="65" customFormat="1" ht="24.95" customHeight="1">
      <c r="B51" s="66" t="s">
        <v>42</v>
      </c>
      <c r="C51" s="67"/>
      <c r="D51" s="68"/>
      <c r="E51" s="68"/>
      <c r="F51" s="69"/>
      <c r="G51" s="68"/>
      <c r="H51" s="69"/>
      <c r="I51" s="69"/>
      <c r="J51" s="69"/>
      <c r="K51" s="70"/>
      <c r="L51" s="70"/>
      <c r="M51" s="71"/>
    </row>
    <row r="52" spans="1:14" s="65" customFormat="1" ht="24.95" customHeight="1">
      <c r="B52" s="66" t="s">
        <v>414</v>
      </c>
      <c r="C52" s="67"/>
      <c r="D52" s="68"/>
      <c r="E52" s="68"/>
      <c r="F52" s="69"/>
      <c r="G52" s="68"/>
      <c r="H52" s="69"/>
      <c r="I52" s="69"/>
      <c r="J52" s="69"/>
      <c r="K52" s="70"/>
      <c r="L52" s="70"/>
      <c r="M52" s="71"/>
    </row>
    <row r="53" spans="1:14" s="65" customFormat="1" ht="24.95" customHeight="1">
      <c r="B53" s="66" t="s">
        <v>194</v>
      </c>
      <c r="C53" s="67"/>
      <c r="D53" s="68"/>
      <c r="E53" s="68"/>
      <c r="F53" s="69"/>
      <c r="G53" s="68"/>
      <c r="H53" s="69"/>
      <c r="I53" s="69"/>
      <c r="J53" s="69"/>
      <c r="K53" s="70"/>
      <c r="L53" s="70"/>
      <c r="M53" s="71"/>
    </row>
    <row r="54" spans="1:14" ht="15" customHeight="1" thickBot="1"/>
    <row r="55" spans="1:14" ht="20.100000000000001" customHeight="1">
      <c r="B55" s="701" t="s">
        <v>4</v>
      </c>
      <c r="C55" s="701" t="s">
        <v>2</v>
      </c>
      <c r="D55" s="703" t="s">
        <v>36</v>
      </c>
      <c r="E55" s="704"/>
      <c r="F55" s="704"/>
      <c r="G55" s="704"/>
      <c r="H55" s="707" t="s">
        <v>37</v>
      </c>
      <c r="I55" s="708"/>
      <c r="J55" s="708"/>
      <c r="K55" s="708"/>
      <c r="L55" s="709"/>
      <c r="M55" s="705" t="s">
        <v>3</v>
      </c>
    </row>
    <row r="56" spans="1:14" ht="50.1" customHeight="1" thickBot="1">
      <c r="B56" s="702"/>
      <c r="C56" s="702"/>
      <c r="D56" s="10" t="s">
        <v>44</v>
      </c>
      <c r="E56" s="10" t="s">
        <v>193</v>
      </c>
      <c r="F56" s="11" t="s">
        <v>39</v>
      </c>
      <c r="G56" s="12" t="s">
        <v>40</v>
      </c>
      <c r="H56" s="317" t="s">
        <v>44</v>
      </c>
      <c r="I56" s="15" t="s">
        <v>191</v>
      </c>
      <c r="J56" s="15" t="s">
        <v>41</v>
      </c>
      <c r="K56" s="15" t="s">
        <v>38</v>
      </c>
      <c r="L56" s="311" t="s">
        <v>226</v>
      </c>
      <c r="M56" s="706"/>
    </row>
    <row r="57" spans="1:14" ht="24.95" customHeight="1">
      <c r="A57" s="16"/>
      <c r="B57" s="17">
        <v>1</v>
      </c>
      <c r="C57" s="95" t="s">
        <v>66</v>
      </c>
      <c r="D57" s="19" t="s">
        <v>67</v>
      </c>
      <c r="E57" s="20" t="s">
        <v>0</v>
      </c>
      <c r="F57" s="52">
        <v>0.03</v>
      </c>
      <c r="G57" s="22" t="s">
        <v>0</v>
      </c>
      <c r="H57" s="23" t="s">
        <v>67</v>
      </c>
      <c r="I57" s="21" t="s">
        <v>0</v>
      </c>
      <c r="J57" s="57">
        <v>0.3</v>
      </c>
      <c r="K57" s="243">
        <v>0.3</v>
      </c>
      <c r="L57" s="306" t="s">
        <v>0</v>
      </c>
      <c r="M57" s="25" t="s">
        <v>89</v>
      </c>
    </row>
    <row r="58" spans="1:14" ht="24.95" customHeight="1">
      <c r="A58" s="16"/>
      <c r="B58" s="26">
        <v>2</v>
      </c>
      <c r="C58" s="94" t="s">
        <v>69</v>
      </c>
      <c r="D58" s="28" t="s">
        <v>0</v>
      </c>
      <c r="E58" s="29" t="s">
        <v>0</v>
      </c>
      <c r="F58" s="29" t="s">
        <v>0</v>
      </c>
      <c r="G58" s="30" t="s">
        <v>0</v>
      </c>
      <c r="H58" s="28" t="s">
        <v>0</v>
      </c>
      <c r="I58" s="29" t="s">
        <v>0</v>
      </c>
      <c r="J58" s="29" t="s">
        <v>0</v>
      </c>
      <c r="K58" s="29" t="s">
        <v>0</v>
      </c>
      <c r="L58" s="302" t="s">
        <v>0</v>
      </c>
      <c r="M58" s="32"/>
      <c r="N58" s="33"/>
    </row>
    <row r="59" spans="1:14" ht="24.95" customHeight="1">
      <c r="A59" s="16"/>
      <c r="B59" s="26">
        <v>3</v>
      </c>
      <c r="C59" s="27" t="s">
        <v>70</v>
      </c>
      <c r="D59" s="28" t="s">
        <v>0</v>
      </c>
      <c r="E59" s="29" t="s">
        <v>0</v>
      </c>
      <c r="F59" s="29" t="s">
        <v>0</v>
      </c>
      <c r="G59" s="30" t="s">
        <v>0</v>
      </c>
      <c r="H59" s="28" t="s">
        <v>0</v>
      </c>
      <c r="I59" s="29" t="s">
        <v>0</v>
      </c>
      <c r="J59" s="29" t="s">
        <v>0</v>
      </c>
      <c r="K59" s="29" t="s">
        <v>0</v>
      </c>
      <c r="L59" s="302" t="s">
        <v>0</v>
      </c>
      <c r="M59" s="32"/>
      <c r="N59" s="33"/>
    </row>
    <row r="60" spans="1:14" ht="39.950000000000003" customHeight="1">
      <c r="A60" s="16"/>
      <c r="B60" s="26">
        <v>4</v>
      </c>
      <c r="C60" s="27" t="s">
        <v>71</v>
      </c>
      <c r="D60" s="72" t="s">
        <v>72</v>
      </c>
      <c r="E60" s="73" t="s">
        <v>0</v>
      </c>
      <c r="F60" s="54">
        <v>0.15</v>
      </c>
      <c r="G60" s="56" t="s">
        <v>0</v>
      </c>
      <c r="H60" s="72" t="s">
        <v>73</v>
      </c>
      <c r="I60" s="54">
        <v>0.1</v>
      </c>
      <c r="J60" s="73" t="s">
        <v>0</v>
      </c>
      <c r="K60" s="73" t="s">
        <v>0</v>
      </c>
      <c r="L60" s="308" t="s">
        <v>321</v>
      </c>
      <c r="M60" s="43" t="s">
        <v>294</v>
      </c>
      <c r="N60" s="33"/>
    </row>
    <row r="61" spans="1:14" ht="54.95" customHeight="1">
      <c r="A61" s="16"/>
      <c r="B61" s="26">
        <v>4</v>
      </c>
      <c r="C61" s="27" t="s">
        <v>336</v>
      </c>
      <c r="D61" s="72" t="s">
        <v>74</v>
      </c>
      <c r="E61" s="73" t="s">
        <v>0</v>
      </c>
      <c r="F61" s="54">
        <v>0.03</v>
      </c>
      <c r="G61" s="56" t="s">
        <v>0</v>
      </c>
      <c r="H61" s="72" t="s">
        <v>75</v>
      </c>
      <c r="I61" s="54">
        <v>0.1</v>
      </c>
      <c r="J61" s="74">
        <v>0.3</v>
      </c>
      <c r="K61" s="241">
        <v>0.3</v>
      </c>
      <c r="L61" s="310" t="s">
        <v>322</v>
      </c>
      <c r="M61" s="43" t="s">
        <v>297</v>
      </c>
      <c r="N61" s="33"/>
    </row>
    <row r="62" spans="1:14" ht="39.950000000000003" customHeight="1">
      <c r="A62" s="16"/>
      <c r="B62" s="26">
        <v>5</v>
      </c>
      <c r="C62" s="7" t="s">
        <v>76</v>
      </c>
      <c r="D62" s="73" t="s">
        <v>0</v>
      </c>
      <c r="E62" s="73" t="s">
        <v>0</v>
      </c>
      <c r="F62" s="73" t="s">
        <v>0</v>
      </c>
      <c r="G62" s="56" t="s">
        <v>0</v>
      </c>
      <c r="H62" s="72" t="s">
        <v>73</v>
      </c>
      <c r="I62" s="54">
        <v>0.1</v>
      </c>
      <c r="J62" s="75" t="s">
        <v>77</v>
      </c>
      <c r="K62" s="242" t="s">
        <v>77</v>
      </c>
      <c r="L62" s="310" t="s">
        <v>323</v>
      </c>
      <c r="M62" s="43" t="s">
        <v>295</v>
      </c>
      <c r="N62" s="33"/>
    </row>
    <row r="63" spans="1:14" ht="39.950000000000003" customHeight="1">
      <c r="A63" s="16"/>
      <c r="B63" s="26">
        <v>5</v>
      </c>
      <c r="C63" s="7" t="s">
        <v>337</v>
      </c>
      <c r="D63" s="73" t="s">
        <v>0</v>
      </c>
      <c r="E63" s="73" t="s">
        <v>0</v>
      </c>
      <c r="F63" s="73" t="s">
        <v>0</v>
      </c>
      <c r="G63" s="56" t="s">
        <v>0</v>
      </c>
      <c r="H63" s="72" t="s">
        <v>78</v>
      </c>
      <c r="I63" s="54">
        <v>0.1</v>
      </c>
      <c r="J63" s="74">
        <v>0.3</v>
      </c>
      <c r="K63" s="241">
        <v>0.3</v>
      </c>
      <c r="L63" s="310" t="s">
        <v>324</v>
      </c>
      <c r="M63" s="43" t="s">
        <v>298</v>
      </c>
      <c r="N63" s="33"/>
    </row>
    <row r="64" spans="1:14" ht="54.95" customHeight="1">
      <c r="A64" s="16"/>
      <c r="B64" s="26">
        <v>6</v>
      </c>
      <c r="C64" s="27" t="s">
        <v>79</v>
      </c>
      <c r="D64" s="72" t="s">
        <v>0</v>
      </c>
      <c r="E64" s="73" t="s">
        <v>0</v>
      </c>
      <c r="F64" s="73" t="s">
        <v>0</v>
      </c>
      <c r="G64" s="56" t="s">
        <v>0</v>
      </c>
      <c r="H64" s="72" t="s">
        <v>73</v>
      </c>
      <c r="I64" s="54">
        <v>0.1</v>
      </c>
      <c r="J64" s="73" t="s">
        <v>0</v>
      </c>
      <c r="K64" s="73" t="s">
        <v>0</v>
      </c>
      <c r="L64" s="308" t="s">
        <v>325</v>
      </c>
      <c r="M64" s="43" t="s">
        <v>303</v>
      </c>
      <c r="N64" s="34"/>
    </row>
    <row r="65" spans="1:17" ht="54.95" customHeight="1">
      <c r="A65" s="16"/>
      <c r="B65" s="26">
        <v>6</v>
      </c>
      <c r="C65" s="27" t="s">
        <v>80</v>
      </c>
      <c r="D65" s="72" t="s">
        <v>0</v>
      </c>
      <c r="E65" s="73" t="s">
        <v>0</v>
      </c>
      <c r="F65" s="73" t="s">
        <v>0</v>
      </c>
      <c r="G65" s="56" t="s">
        <v>0</v>
      </c>
      <c r="H65" s="72" t="s">
        <v>81</v>
      </c>
      <c r="I65" s="74">
        <v>0.1</v>
      </c>
      <c r="J65" s="73" t="s">
        <v>0</v>
      </c>
      <c r="K65" s="73" t="s">
        <v>0</v>
      </c>
      <c r="L65" s="308" t="s">
        <v>0</v>
      </c>
      <c r="M65" s="43" t="s">
        <v>82</v>
      </c>
      <c r="N65" s="34"/>
    </row>
    <row r="66" spans="1:17" ht="24.95" customHeight="1">
      <c r="A66" s="16"/>
      <c r="B66" s="26">
        <v>7</v>
      </c>
      <c r="C66" s="93" t="s">
        <v>83</v>
      </c>
      <c r="D66" s="28" t="s">
        <v>0</v>
      </c>
      <c r="E66" s="29" t="s">
        <v>0</v>
      </c>
      <c r="F66" s="29" t="s">
        <v>0</v>
      </c>
      <c r="G66" s="30" t="s">
        <v>0</v>
      </c>
      <c r="H66" s="28" t="s">
        <v>0</v>
      </c>
      <c r="I66" s="29" t="s">
        <v>0</v>
      </c>
      <c r="J66" s="29" t="s">
        <v>0</v>
      </c>
      <c r="K66" s="29" t="s">
        <v>0</v>
      </c>
      <c r="L66" s="302" t="s">
        <v>0</v>
      </c>
      <c r="M66" s="32"/>
      <c r="N66" s="34"/>
    </row>
    <row r="67" spans="1:17" ht="24.95" customHeight="1">
      <c r="A67" s="16"/>
      <c r="B67" s="26">
        <v>8</v>
      </c>
      <c r="C67" s="27" t="s">
        <v>84</v>
      </c>
      <c r="D67" s="28" t="s">
        <v>0</v>
      </c>
      <c r="E67" s="29" t="s">
        <v>0</v>
      </c>
      <c r="F67" s="29" t="s">
        <v>0</v>
      </c>
      <c r="G67" s="30" t="s">
        <v>0</v>
      </c>
      <c r="H67" s="28" t="s">
        <v>0</v>
      </c>
      <c r="I67" s="29" t="s">
        <v>0</v>
      </c>
      <c r="J67" s="29" t="s">
        <v>0</v>
      </c>
      <c r="K67" s="29" t="s">
        <v>0</v>
      </c>
      <c r="L67" s="302" t="s">
        <v>0</v>
      </c>
      <c r="M67" s="32"/>
    </row>
    <row r="68" spans="1:17" ht="24.95" customHeight="1">
      <c r="A68" s="16"/>
      <c r="B68" s="26">
        <v>9</v>
      </c>
      <c r="C68" s="7" t="s">
        <v>85</v>
      </c>
      <c r="D68" s="28" t="s">
        <v>0</v>
      </c>
      <c r="E68" s="29" t="s">
        <v>0</v>
      </c>
      <c r="F68" s="29" t="s">
        <v>0</v>
      </c>
      <c r="G68" s="30" t="s">
        <v>0</v>
      </c>
      <c r="H68" s="28" t="s">
        <v>0</v>
      </c>
      <c r="I68" s="29" t="s">
        <v>0</v>
      </c>
      <c r="J68" s="29" t="s">
        <v>0</v>
      </c>
      <c r="K68" s="29" t="s">
        <v>0</v>
      </c>
      <c r="L68" s="302" t="s">
        <v>0</v>
      </c>
      <c r="M68" s="32"/>
    </row>
    <row r="69" spans="1:17" ht="39.950000000000003" customHeight="1">
      <c r="A69" s="16"/>
      <c r="B69" s="26">
        <v>10</v>
      </c>
      <c r="C69" s="27" t="s">
        <v>86</v>
      </c>
      <c r="D69" s="28" t="s">
        <v>0</v>
      </c>
      <c r="E69" s="29" t="s">
        <v>0</v>
      </c>
      <c r="F69" s="29" t="s">
        <v>0</v>
      </c>
      <c r="G69" s="30" t="s">
        <v>0</v>
      </c>
      <c r="H69" s="28" t="s">
        <v>0</v>
      </c>
      <c r="I69" s="29" t="s">
        <v>0</v>
      </c>
      <c r="J69" s="29" t="s">
        <v>0</v>
      </c>
      <c r="K69" s="29" t="s">
        <v>0</v>
      </c>
      <c r="L69" s="302" t="s">
        <v>0</v>
      </c>
      <c r="M69" s="32"/>
    </row>
    <row r="70" spans="1:17" ht="39.950000000000003" customHeight="1">
      <c r="A70" s="16"/>
      <c r="B70" s="26">
        <v>11</v>
      </c>
      <c r="C70" s="27" t="s">
        <v>87</v>
      </c>
      <c r="D70" s="72" t="s">
        <v>88</v>
      </c>
      <c r="E70" s="73" t="s">
        <v>0</v>
      </c>
      <c r="F70" s="54">
        <v>0.03</v>
      </c>
      <c r="G70" s="56" t="s">
        <v>0</v>
      </c>
      <c r="H70" s="72" t="s">
        <v>88</v>
      </c>
      <c r="I70" s="73" t="s">
        <v>0</v>
      </c>
      <c r="J70" s="74">
        <v>0.3</v>
      </c>
      <c r="K70" s="241">
        <v>0.3</v>
      </c>
      <c r="L70" s="309" t="s">
        <v>0</v>
      </c>
      <c r="M70" s="43" t="s">
        <v>89</v>
      </c>
    </row>
    <row r="71" spans="1:17" s="9" customFormat="1" ht="24.95" customHeight="1">
      <c r="A71" s="16"/>
      <c r="B71" s="26">
        <v>12</v>
      </c>
      <c r="C71" s="27" t="s">
        <v>90</v>
      </c>
      <c r="D71" s="72" t="s">
        <v>0</v>
      </c>
      <c r="E71" s="73" t="s">
        <v>0</v>
      </c>
      <c r="F71" s="73" t="s">
        <v>0</v>
      </c>
      <c r="G71" s="56" t="s">
        <v>0</v>
      </c>
      <c r="H71" s="72" t="s">
        <v>73</v>
      </c>
      <c r="I71" s="54">
        <v>0.1</v>
      </c>
      <c r="J71" s="73" t="s">
        <v>0</v>
      </c>
      <c r="K71" s="73" t="s">
        <v>0</v>
      </c>
      <c r="L71" s="308" t="s">
        <v>326</v>
      </c>
      <c r="M71" s="43" t="s">
        <v>327</v>
      </c>
      <c r="N71" s="1"/>
      <c r="O71" s="1"/>
      <c r="P71" s="1"/>
      <c r="Q71" s="1"/>
    </row>
    <row r="72" spans="1:17" s="9" customFormat="1" ht="39.950000000000003" customHeight="1">
      <c r="A72" s="16"/>
      <c r="B72" s="26">
        <v>13</v>
      </c>
      <c r="C72" s="36" t="s">
        <v>91</v>
      </c>
      <c r="D72" s="72" t="s">
        <v>0</v>
      </c>
      <c r="E72" s="73" t="s">
        <v>0</v>
      </c>
      <c r="F72" s="73" t="s">
        <v>0</v>
      </c>
      <c r="G72" s="56" t="s">
        <v>0</v>
      </c>
      <c r="H72" s="72" t="s">
        <v>92</v>
      </c>
      <c r="I72" s="73" t="s">
        <v>0</v>
      </c>
      <c r="J72" s="74">
        <v>0.3</v>
      </c>
      <c r="K72" s="241">
        <v>0.3</v>
      </c>
      <c r="L72" s="309" t="s">
        <v>0</v>
      </c>
      <c r="M72" s="76" t="s">
        <v>202</v>
      </c>
      <c r="N72" s="1"/>
      <c r="O72" s="1"/>
      <c r="P72" s="1"/>
      <c r="Q72" s="1"/>
    </row>
    <row r="73" spans="1:17" s="9" customFormat="1" ht="39.950000000000003" customHeight="1">
      <c r="A73" s="16"/>
      <c r="B73" s="17">
        <v>14</v>
      </c>
      <c r="C73" s="18" t="s">
        <v>93</v>
      </c>
      <c r="D73" s="72" t="s">
        <v>0</v>
      </c>
      <c r="E73" s="38" t="s">
        <v>0</v>
      </c>
      <c r="F73" s="73" t="s">
        <v>0</v>
      </c>
      <c r="G73" s="40" t="s">
        <v>0</v>
      </c>
      <c r="H73" s="41" t="s">
        <v>51</v>
      </c>
      <c r="I73" s="39">
        <v>0.1</v>
      </c>
      <c r="J73" s="73" t="s">
        <v>0</v>
      </c>
      <c r="K73" s="73" t="s">
        <v>0</v>
      </c>
      <c r="L73" s="308" t="s">
        <v>328</v>
      </c>
      <c r="M73" s="43" t="s">
        <v>304</v>
      </c>
      <c r="N73" s="1"/>
      <c r="O73" s="1"/>
      <c r="P73" s="1"/>
      <c r="Q73" s="1"/>
    </row>
    <row r="74" spans="1:17" s="9" customFormat="1" ht="24.95" customHeight="1">
      <c r="A74" s="16"/>
      <c r="B74" s="26">
        <v>15</v>
      </c>
      <c r="C74" s="7" t="s">
        <v>94</v>
      </c>
      <c r="D74" s="28" t="s">
        <v>0</v>
      </c>
      <c r="E74" s="29" t="s">
        <v>0</v>
      </c>
      <c r="F74" s="29" t="s">
        <v>0</v>
      </c>
      <c r="G74" s="30" t="s">
        <v>0</v>
      </c>
      <c r="H74" s="28" t="s">
        <v>0</v>
      </c>
      <c r="I74" s="29" t="s">
        <v>0</v>
      </c>
      <c r="J74" s="29" t="s">
        <v>0</v>
      </c>
      <c r="K74" s="29" t="s">
        <v>0</v>
      </c>
      <c r="L74" s="302" t="s">
        <v>0</v>
      </c>
      <c r="M74" s="32"/>
      <c r="N74" s="1"/>
      <c r="O74" s="1"/>
      <c r="P74" s="1"/>
      <c r="Q74" s="1"/>
    </row>
    <row r="75" spans="1:17" s="9" customFormat="1" ht="24.95" customHeight="1">
      <c r="A75" s="16"/>
      <c r="B75" s="17">
        <v>16</v>
      </c>
      <c r="C75" s="18" t="s">
        <v>95</v>
      </c>
      <c r="D75" s="28" t="s">
        <v>0</v>
      </c>
      <c r="E75" s="29" t="s">
        <v>0</v>
      </c>
      <c r="F75" s="29" t="s">
        <v>0</v>
      </c>
      <c r="G75" s="30" t="s">
        <v>0</v>
      </c>
      <c r="H75" s="28" t="s">
        <v>0</v>
      </c>
      <c r="I75" s="29" t="s">
        <v>0</v>
      </c>
      <c r="J75" s="29" t="s">
        <v>0</v>
      </c>
      <c r="K75" s="29" t="s">
        <v>0</v>
      </c>
      <c r="L75" s="302" t="s">
        <v>0</v>
      </c>
      <c r="M75" s="32"/>
      <c r="N75" s="1"/>
      <c r="O75" s="1"/>
      <c r="P75" s="1"/>
      <c r="Q75" s="1"/>
    </row>
    <row r="76" spans="1:17" s="9" customFormat="1" ht="24.95" customHeight="1">
      <c r="A76" s="16"/>
      <c r="B76" s="26">
        <v>17</v>
      </c>
      <c r="C76" s="53" t="s">
        <v>96</v>
      </c>
      <c r="D76" s="28" t="s">
        <v>0</v>
      </c>
      <c r="E76" s="29" t="s">
        <v>0</v>
      </c>
      <c r="F76" s="29" t="s">
        <v>0</v>
      </c>
      <c r="G76" s="30" t="s">
        <v>0</v>
      </c>
      <c r="H76" s="28" t="s">
        <v>0</v>
      </c>
      <c r="I76" s="29" t="s">
        <v>0</v>
      </c>
      <c r="J76" s="29" t="s">
        <v>0</v>
      </c>
      <c r="K76" s="29" t="s">
        <v>0</v>
      </c>
      <c r="L76" s="302" t="s">
        <v>0</v>
      </c>
      <c r="M76" s="32"/>
      <c r="N76" s="1"/>
      <c r="O76" s="1"/>
      <c r="P76" s="1"/>
      <c r="Q76" s="1"/>
    </row>
    <row r="77" spans="1:17" s="9" customFormat="1" ht="39.950000000000003" customHeight="1">
      <c r="A77" s="16"/>
      <c r="B77" s="26">
        <v>18</v>
      </c>
      <c r="C77" s="53" t="s">
        <v>97</v>
      </c>
      <c r="D77" s="21" t="s">
        <v>0</v>
      </c>
      <c r="E77" s="21" t="s">
        <v>0</v>
      </c>
      <c r="F77" s="21" t="s">
        <v>0</v>
      </c>
      <c r="G77" s="22" t="s">
        <v>0</v>
      </c>
      <c r="H77" s="23" t="s">
        <v>98</v>
      </c>
      <c r="I77" s="21" t="s">
        <v>0</v>
      </c>
      <c r="J77" s="57">
        <v>0.3</v>
      </c>
      <c r="K77" s="243">
        <v>0.3</v>
      </c>
      <c r="L77" s="306" t="s">
        <v>0</v>
      </c>
      <c r="M77" s="43" t="s">
        <v>99</v>
      </c>
      <c r="N77" s="1"/>
      <c r="O77" s="1"/>
      <c r="P77" s="1"/>
      <c r="Q77" s="1"/>
    </row>
    <row r="78" spans="1:17" s="9" customFormat="1" ht="24.95" customHeight="1">
      <c r="A78" s="16"/>
      <c r="B78" s="26">
        <v>19</v>
      </c>
      <c r="C78" s="53" t="s">
        <v>100</v>
      </c>
      <c r="D78" s="28" t="s">
        <v>0</v>
      </c>
      <c r="E78" s="29" t="s">
        <v>0</v>
      </c>
      <c r="F78" s="29" t="s">
        <v>0</v>
      </c>
      <c r="G78" s="30" t="s">
        <v>0</v>
      </c>
      <c r="H78" s="28" t="s">
        <v>0</v>
      </c>
      <c r="I78" s="29" t="s">
        <v>0</v>
      </c>
      <c r="J78" s="29" t="s">
        <v>0</v>
      </c>
      <c r="K78" s="29" t="s">
        <v>0</v>
      </c>
      <c r="L78" s="302" t="s">
        <v>0</v>
      </c>
      <c r="M78" s="32"/>
      <c r="N78" s="1"/>
      <c r="O78" s="1"/>
      <c r="P78" s="1"/>
      <c r="Q78" s="1"/>
    </row>
    <row r="79" spans="1:17" ht="39.950000000000003" customHeight="1">
      <c r="A79" s="16"/>
      <c r="B79" s="26">
        <v>20</v>
      </c>
      <c r="C79" s="27" t="s">
        <v>205</v>
      </c>
      <c r="D79" s="28" t="s">
        <v>0</v>
      </c>
      <c r="E79" s="29" t="s">
        <v>0</v>
      </c>
      <c r="F79" s="29" t="s">
        <v>0</v>
      </c>
      <c r="G79" s="30" t="s">
        <v>0</v>
      </c>
      <c r="H79" s="28" t="s">
        <v>0</v>
      </c>
      <c r="I79" s="29" t="s">
        <v>0</v>
      </c>
      <c r="J79" s="29" t="s">
        <v>0</v>
      </c>
      <c r="K79" s="29" t="s">
        <v>0</v>
      </c>
      <c r="L79" s="302" t="s">
        <v>0</v>
      </c>
      <c r="M79" s="32"/>
    </row>
    <row r="80" spans="1:17" s="9" customFormat="1" ht="24.95" customHeight="1">
      <c r="A80" s="16"/>
      <c r="B80" s="26">
        <v>21</v>
      </c>
      <c r="C80" s="7" t="s">
        <v>101</v>
      </c>
      <c r="D80" s="28" t="s">
        <v>0</v>
      </c>
      <c r="E80" s="29" t="s">
        <v>0</v>
      </c>
      <c r="F80" s="29" t="s">
        <v>0</v>
      </c>
      <c r="G80" s="30" t="s">
        <v>0</v>
      </c>
      <c r="H80" s="28" t="s">
        <v>0</v>
      </c>
      <c r="I80" s="29" t="s">
        <v>0</v>
      </c>
      <c r="J80" s="29" t="s">
        <v>0</v>
      </c>
      <c r="K80" s="29" t="s">
        <v>0</v>
      </c>
      <c r="L80" s="302" t="s">
        <v>0</v>
      </c>
      <c r="M80" s="32"/>
      <c r="N80" s="1"/>
      <c r="O80" s="1"/>
      <c r="P80" s="1"/>
      <c r="Q80" s="1"/>
    </row>
    <row r="81" spans="1:17" s="9" customFormat="1" ht="24.95" customHeight="1">
      <c r="A81" s="16"/>
      <c r="B81" s="26">
        <v>22</v>
      </c>
      <c r="C81" s="7" t="s">
        <v>102</v>
      </c>
      <c r="D81" s="28" t="s">
        <v>0</v>
      </c>
      <c r="E81" s="29" t="s">
        <v>0</v>
      </c>
      <c r="F81" s="29" t="s">
        <v>0</v>
      </c>
      <c r="G81" s="30" t="s">
        <v>0</v>
      </c>
      <c r="H81" s="28" t="s">
        <v>0</v>
      </c>
      <c r="I81" s="29" t="s">
        <v>0</v>
      </c>
      <c r="J81" s="29" t="s">
        <v>0</v>
      </c>
      <c r="K81" s="29" t="s">
        <v>0</v>
      </c>
      <c r="L81" s="302" t="s">
        <v>0</v>
      </c>
      <c r="M81" s="32"/>
      <c r="N81" s="1"/>
      <c r="O81" s="1"/>
      <c r="P81" s="1"/>
      <c r="Q81" s="1"/>
    </row>
    <row r="82" spans="1:17" s="9" customFormat="1" ht="24.95" customHeight="1">
      <c r="A82" s="16"/>
      <c r="B82" s="26">
        <v>23</v>
      </c>
      <c r="C82" s="27" t="s">
        <v>103</v>
      </c>
      <c r="D82" s="28" t="s">
        <v>0</v>
      </c>
      <c r="E82" s="29" t="s">
        <v>0</v>
      </c>
      <c r="F82" s="29" t="s">
        <v>0</v>
      </c>
      <c r="G82" s="30" t="s">
        <v>0</v>
      </c>
      <c r="H82" s="28" t="s">
        <v>0</v>
      </c>
      <c r="I82" s="29" t="s">
        <v>0</v>
      </c>
      <c r="J82" s="29" t="s">
        <v>0</v>
      </c>
      <c r="K82" s="29" t="s">
        <v>0</v>
      </c>
      <c r="L82" s="302" t="s">
        <v>0</v>
      </c>
      <c r="M82" s="32"/>
      <c r="N82" s="1"/>
      <c r="O82" s="1"/>
      <c r="P82" s="1"/>
      <c r="Q82" s="1"/>
    </row>
    <row r="83" spans="1:17" s="9" customFormat="1" ht="39.950000000000003" customHeight="1">
      <c r="A83" s="16"/>
      <c r="B83" s="26">
        <v>24</v>
      </c>
      <c r="C83" s="7" t="s">
        <v>104</v>
      </c>
      <c r="D83" s="28" t="s">
        <v>0</v>
      </c>
      <c r="E83" s="29" t="s">
        <v>0</v>
      </c>
      <c r="F83" s="29" t="s">
        <v>0</v>
      </c>
      <c r="G83" s="30" t="s">
        <v>0</v>
      </c>
      <c r="H83" s="28" t="s">
        <v>0</v>
      </c>
      <c r="I83" s="29" t="s">
        <v>0</v>
      </c>
      <c r="J83" s="29" t="s">
        <v>0</v>
      </c>
      <c r="K83" s="29" t="s">
        <v>0</v>
      </c>
      <c r="L83" s="302" t="s">
        <v>0</v>
      </c>
      <c r="M83" s="32"/>
      <c r="N83" s="1"/>
      <c r="O83" s="1"/>
      <c r="P83" s="1"/>
      <c r="Q83" s="1"/>
    </row>
    <row r="84" spans="1:17" ht="24.95" customHeight="1">
      <c r="A84" s="16"/>
      <c r="B84" s="26">
        <v>25</v>
      </c>
      <c r="C84" s="27" t="s">
        <v>105</v>
      </c>
      <c r="D84" s="28" t="s">
        <v>0</v>
      </c>
      <c r="E84" s="29" t="s">
        <v>0</v>
      </c>
      <c r="F84" s="29" t="s">
        <v>0</v>
      </c>
      <c r="G84" s="30" t="s">
        <v>0</v>
      </c>
      <c r="H84" s="28" t="s">
        <v>0</v>
      </c>
      <c r="I84" s="29" t="s">
        <v>0</v>
      </c>
      <c r="J84" s="29" t="s">
        <v>0</v>
      </c>
      <c r="K84" s="29" t="s">
        <v>0</v>
      </c>
      <c r="L84" s="302" t="s">
        <v>0</v>
      </c>
      <c r="M84" s="32"/>
    </row>
    <row r="85" spans="1:17" s="9" customFormat="1" ht="24.95" customHeight="1" thickBot="1">
      <c r="A85" s="16"/>
      <c r="B85" s="59">
        <v>26</v>
      </c>
      <c r="C85" s="60" t="s">
        <v>106</v>
      </c>
      <c r="D85" s="61" t="s">
        <v>0</v>
      </c>
      <c r="E85" s="62" t="s">
        <v>0</v>
      </c>
      <c r="F85" s="62" t="s">
        <v>0</v>
      </c>
      <c r="G85" s="63" t="s">
        <v>0</v>
      </c>
      <c r="H85" s="61" t="s">
        <v>0</v>
      </c>
      <c r="I85" s="62" t="s">
        <v>0</v>
      </c>
      <c r="J85" s="62" t="s">
        <v>0</v>
      </c>
      <c r="K85" s="62" t="s">
        <v>0</v>
      </c>
      <c r="L85" s="307" t="s">
        <v>0</v>
      </c>
      <c r="M85" s="64"/>
      <c r="N85" s="1"/>
      <c r="O85" s="1"/>
      <c r="P85" s="1"/>
      <c r="Q85" s="1"/>
    </row>
    <row r="86" spans="1:17" s="65" customFormat="1" ht="24.95" customHeight="1">
      <c r="B86" s="66" t="s">
        <v>530</v>
      </c>
      <c r="C86" s="67"/>
      <c r="D86" s="68"/>
      <c r="E86" s="68"/>
      <c r="F86" s="69"/>
      <c r="G86" s="68"/>
      <c r="H86" s="69"/>
      <c r="I86" s="69"/>
      <c r="J86" s="69"/>
      <c r="K86" s="70"/>
      <c r="L86" s="70"/>
      <c r="M86" s="71"/>
    </row>
    <row r="87" spans="1:17" s="65" customFormat="1" ht="24.95" customHeight="1">
      <c r="B87" s="66" t="s">
        <v>186</v>
      </c>
      <c r="C87" s="67"/>
      <c r="D87" s="68"/>
      <c r="E87" s="68"/>
      <c r="F87" s="69"/>
      <c r="G87" s="68"/>
      <c r="H87" s="69"/>
      <c r="I87" s="69"/>
      <c r="J87" s="69"/>
      <c r="K87" s="70"/>
      <c r="L87" s="70"/>
      <c r="M87" s="71"/>
    </row>
    <row r="88" spans="1:17" s="65" customFormat="1" ht="24.95" customHeight="1">
      <c r="B88" s="66" t="s">
        <v>42</v>
      </c>
      <c r="C88" s="67"/>
      <c r="D88" s="68"/>
      <c r="E88" s="68"/>
      <c r="F88" s="69"/>
      <c r="G88" s="68"/>
      <c r="H88" s="69"/>
      <c r="I88" s="69"/>
      <c r="J88" s="69"/>
      <c r="K88" s="70"/>
      <c r="L88" s="70"/>
      <c r="M88" s="71"/>
    </row>
    <row r="89" spans="1:17" s="65" customFormat="1" ht="24.95" customHeight="1">
      <c r="B89" s="66" t="s">
        <v>353</v>
      </c>
      <c r="C89" s="67"/>
      <c r="D89" s="68"/>
      <c r="E89" s="68"/>
      <c r="F89" s="69"/>
      <c r="G89" s="68"/>
      <c r="H89" s="69"/>
      <c r="I89" s="69"/>
      <c r="J89" s="69"/>
      <c r="K89" s="70"/>
      <c r="L89" s="70"/>
      <c r="M89" s="71"/>
    </row>
    <row r="90" spans="1:17" s="65" customFormat="1" ht="24.95" customHeight="1">
      <c r="B90" s="66" t="s">
        <v>194</v>
      </c>
      <c r="C90" s="67"/>
      <c r="D90" s="68"/>
      <c r="E90" s="68"/>
      <c r="F90" s="69"/>
      <c r="G90" s="68"/>
      <c r="H90" s="69"/>
      <c r="I90" s="69"/>
      <c r="J90" s="69"/>
      <c r="K90" s="70"/>
      <c r="L90" s="70"/>
      <c r="M90" s="71"/>
    </row>
  </sheetData>
  <autoFilter ref="A4:Q53" xr:uid="{00000000-0009-0000-0000-000001000000}"/>
  <mergeCells count="14">
    <mergeCell ref="M3:M4"/>
    <mergeCell ref="M24:M25"/>
    <mergeCell ref="H3:L3"/>
    <mergeCell ref="B3:B4"/>
    <mergeCell ref="C3:C4"/>
    <mergeCell ref="D3:G3"/>
    <mergeCell ref="E24:E25"/>
    <mergeCell ref="G24:G25"/>
    <mergeCell ref="E21:E23"/>
    <mergeCell ref="B55:B56"/>
    <mergeCell ref="C55:C56"/>
    <mergeCell ref="D55:G55"/>
    <mergeCell ref="M55:M56"/>
    <mergeCell ref="H55:L55"/>
  </mergeCells>
  <phoneticPr fontId="1"/>
  <hyperlinks>
    <hyperlink ref="C9" location="要注意事項リスト!自己株式の取得" display="自己株式の取得" xr:uid="{00000000-0004-0000-0100-000000000000}"/>
    <hyperlink ref="C14" location="要注意事項リスト!合併等の組織再編行為" display="合併等の組織再編行為" xr:uid="{00000000-0004-0000-0100-000002000000}"/>
    <hyperlink ref="C24" location="要注意事項リスト!子会社等の異動を伴う株式又は持分の譲渡又は取得その他の子会社等の異動を伴う事項" display="子会社等の異動を伴う株式又は持分の譲渡又は取得その他の子会社等の異動を伴う事項" xr:uid="{00000000-0004-0000-0100-000003000000}"/>
    <hyperlink ref="C26" location="要注意事項リスト!固定資産の譲渡又は取得_リースによる固定資産の賃貸借" display="要注意事項リスト!固定資産の譲渡又は取得_リースによる固定資産の賃貸借" xr:uid="{00000000-0004-0000-0100-000004000000}"/>
    <hyperlink ref="C27" location="要注意事項リスト!固定資産の譲渡又は取得_リースによる固定資産の賃貸借" display="要注意事項リスト!固定資産の譲渡又は取得_リースによる固定資産の賃貸借" xr:uid="{00000000-0004-0000-0100-000005000000}"/>
    <hyperlink ref="C28" location="要注意事項リスト!固定資産の譲渡又は取得_リースによる固定資産の賃貸借" display="要注意事項リスト!固定資産の譲渡又は取得_リースによる固定資産の賃貸借" xr:uid="{00000000-0004-0000-0100-000006000000}"/>
    <hyperlink ref="C33" location="要注意事項リスト!代表取締役又は代表執行役の異動" display="代表取締役又は代表執行役の異動" xr:uid="{00000000-0004-0000-0100-000007000000}"/>
    <hyperlink ref="C45" location="要注意事項リスト!開示すべき重要な不備_評価結果不表明の旨を記載する内部統制報告書の提出" display="開示すべき重要な不備、評価結果不表明の旨を記載する内部統制報告書の提出" xr:uid="{00000000-0004-0000-0100-000008000000}"/>
    <hyperlink ref="C46" location="要注意事項リスト!定款の変更" display="定款の変更" xr:uid="{00000000-0004-0000-0100-000009000000}"/>
    <hyperlink ref="C57" location="要注意事項リスト!災害に起因する損害又は業務遂行の過程で生じた損害" display="災害に起因する損害又は業務遂行の過程で生じた損害" xr:uid="{00000000-0004-0000-0100-00000A000000}"/>
    <hyperlink ref="C58" location="要注意事項リスト!主要株主又は主要株主である筆頭株主の異動" display="主要株主又は主要株主である筆頭株主の異動" xr:uid="{00000000-0004-0000-0100-00000B000000}"/>
    <hyperlink ref="C66" location="要注意事項リスト!親会社の異動_支配株主_親会社は除く。_の異動又はその他の関係会社の異動" display="親会社の異動、支配株主（親会社は除く。）の異動又はその他の関係会社の異動" xr:uid="{00000000-0004-0000-0100-00000C000000}"/>
    <hyperlink ref="C41" location="要注意事項リスト!C17" display="公認会計士等の異動" xr:uid="{00000000-0004-0000-0100-00000D000000}"/>
    <hyperlink ref="C5" location="要注意事項リスト!発行する株式_処分する自己株式_発行する新株予約権_処分する自己新株予約権を引き受ける者の募集又は株式_新株予約権の売出し" display="発行する株式、処分する自己株式、発行する新株予約権、処分する自己新株予約権を引き受ける者の募集又は株式、新株予約権の売出し" xr:uid="{92DD9194-2F6C-40BE-B6D7-355638A29929}"/>
    <hyperlink ref="C13" location="要注意事項リスト!C9" display="剰余金の配当" xr:uid="{73760E9C-B1A5-468E-892F-E592A3A6DCCD}"/>
  </hyperlinks>
  <pageMargins left="0.47244094488188976" right="0.47244094488188976" top="0.6692913385826772" bottom="0.6692913385826772" header="0.27559055118110237" footer="0.23622047244094488"/>
  <pageSetup paperSize="9" scale="28" orientation="portrait" r:id="rId1"/>
  <rowBreaks count="1" manualBreakCount="1">
    <brk id="54" min="1" max="1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2:Q48"/>
  <sheetViews>
    <sheetView showGridLines="0" view="pageBreakPreview" zoomScale="80" zoomScaleNormal="100" zoomScaleSheetLayoutView="80" workbookViewId="0">
      <pane xSplit="3" ySplit="4" topLeftCell="D5" activePane="bottomRight" state="frozen"/>
      <selection activeCell="B2" sqref="B2"/>
      <selection pane="topRight" activeCell="B2" sqref="B2"/>
      <selection pane="bottomLeft" activeCell="B2" sqref="B2"/>
      <selection pane="bottomRight" activeCell="B2" sqref="B2"/>
    </sheetView>
  </sheetViews>
  <sheetFormatPr defaultColWidth="10.375" defaultRowHeight="14.25"/>
  <cols>
    <col min="1" max="1" width="2.5" style="1" customWidth="1"/>
    <col min="2" max="2" width="5.875" style="9" customWidth="1"/>
    <col min="3" max="3" width="70.625" style="1" customWidth="1"/>
    <col min="4" max="4" width="20.625" style="1" customWidth="1"/>
    <col min="5" max="5" width="15.625" style="1" customWidth="1"/>
    <col min="6" max="6" width="15.625" style="9" customWidth="1"/>
    <col min="7" max="7" width="15.625" style="1" customWidth="1"/>
    <col min="8" max="8" width="20.625" style="9" customWidth="1"/>
    <col min="9" max="12" width="15.625" style="9" customWidth="1"/>
    <col min="13" max="13" width="85.75" style="9" bestFit="1" customWidth="1"/>
    <col min="14" max="16384" width="10.375" style="1"/>
  </cols>
  <sheetData>
    <row r="2" spans="1:17" ht="15" thickBot="1">
      <c r="B2" s="8" t="s">
        <v>472</v>
      </c>
    </row>
    <row r="3" spans="1:17" ht="20.100000000000001" customHeight="1">
      <c r="B3" s="701" t="s">
        <v>4</v>
      </c>
      <c r="C3" s="701" t="s">
        <v>130</v>
      </c>
      <c r="D3" s="703" t="s">
        <v>36</v>
      </c>
      <c r="E3" s="704"/>
      <c r="F3" s="704"/>
      <c r="G3" s="704"/>
      <c r="H3" s="707" t="s">
        <v>37</v>
      </c>
      <c r="I3" s="708"/>
      <c r="J3" s="708"/>
      <c r="K3" s="708"/>
      <c r="L3" s="709"/>
      <c r="M3" s="705" t="s">
        <v>3</v>
      </c>
    </row>
    <row r="4" spans="1:17" ht="50.1" customHeight="1" thickBot="1">
      <c r="B4" s="702"/>
      <c r="C4" s="702"/>
      <c r="D4" s="10" t="s">
        <v>44</v>
      </c>
      <c r="E4" s="10" t="s">
        <v>193</v>
      </c>
      <c r="F4" s="11" t="s">
        <v>39</v>
      </c>
      <c r="G4" s="12" t="s">
        <v>40</v>
      </c>
      <c r="H4" s="317" t="s">
        <v>44</v>
      </c>
      <c r="I4" s="15" t="s">
        <v>191</v>
      </c>
      <c r="J4" s="15" t="s">
        <v>41</v>
      </c>
      <c r="K4" s="14" t="s">
        <v>38</v>
      </c>
      <c r="L4" s="300" t="s">
        <v>226</v>
      </c>
      <c r="M4" s="706"/>
    </row>
    <row r="5" spans="1:17" ht="39.950000000000003" customHeight="1">
      <c r="A5" s="16"/>
      <c r="B5" s="26">
        <v>1</v>
      </c>
      <c r="C5" s="27" t="s">
        <v>107</v>
      </c>
      <c r="D5" s="72" t="s">
        <v>108</v>
      </c>
      <c r="E5" s="73" t="s">
        <v>0</v>
      </c>
      <c r="F5" s="74">
        <v>0.3</v>
      </c>
      <c r="G5" s="56" t="s">
        <v>0</v>
      </c>
      <c r="H5" s="72" t="s">
        <v>111</v>
      </c>
      <c r="I5" s="74">
        <v>0.1</v>
      </c>
      <c r="J5" s="42">
        <v>0.3</v>
      </c>
      <c r="K5" s="150">
        <v>0.3</v>
      </c>
      <c r="L5" s="303" t="s">
        <v>0</v>
      </c>
      <c r="M5" s="43" t="s">
        <v>350</v>
      </c>
    </row>
    <row r="6" spans="1:17" s="9" customFormat="1" ht="24.95" customHeight="1">
      <c r="A6" s="16"/>
      <c r="B6" s="26">
        <v>2</v>
      </c>
      <c r="C6" s="27" t="s">
        <v>109</v>
      </c>
      <c r="D6" s="28" t="s">
        <v>0</v>
      </c>
      <c r="E6" s="29" t="s">
        <v>0</v>
      </c>
      <c r="F6" s="29" t="s">
        <v>0</v>
      </c>
      <c r="G6" s="30" t="s">
        <v>0</v>
      </c>
      <c r="H6" s="28" t="s">
        <v>0</v>
      </c>
      <c r="I6" s="29" t="s">
        <v>0</v>
      </c>
      <c r="J6" s="29" t="s">
        <v>0</v>
      </c>
      <c r="K6" s="29" t="s">
        <v>0</v>
      </c>
      <c r="L6" s="302" t="s">
        <v>0</v>
      </c>
      <c r="M6" s="32"/>
      <c r="N6" s="1"/>
      <c r="O6" s="1"/>
      <c r="P6" s="1"/>
      <c r="Q6" s="1"/>
    </row>
    <row r="7" spans="1:17" s="9" customFormat="1" ht="39.950000000000003" customHeight="1">
      <c r="A7" s="16"/>
      <c r="B7" s="17">
        <v>3</v>
      </c>
      <c r="C7" s="18" t="s">
        <v>110</v>
      </c>
      <c r="D7" s="37" t="s">
        <v>108</v>
      </c>
      <c r="E7" s="38" t="s">
        <v>0</v>
      </c>
      <c r="F7" s="42">
        <v>0.3</v>
      </c>
      <c r="G7" s="40" t="s">
        <v>0</v>
      </c>
      <c r="H7" s="41" t="s">
        <v>112</v>
      </c>
      <c r="I7" s="42">
        <v>0.1</v>
      </c>
      <c r="J7" s="42">
        <v>0.3</v>
      </c>
      <c r="K7" s="150">
        <v>0.3</v>
      </c>
      <c r="L7" s="303" t="s">
        <v>0</v>
      </c>
      <c r="M7" s="43" t="s">
        <v>89</v>
      </c>
      <c r="N7" s="1"/>
      <c r="O7" s="1"/>
      <c r="P7" s="1"/>
      <c r="Q7" s="1"/>
    </row>
    <row r="8" spans="1:17" s="9" customFormat="1" ht="39.950000000000003" customHeight="1">
      <c r="A8" s="16"/>
      <c r="B8" s="26">
        <v>4</v>
      </c>
      <c r="C8" s="7" t="s">
        <v>113</v>
      </c>
      <c r="D8" s="37" t="s">
        <v>517</v>
      </c>
      <c r="E8" s="38" t="s">
        <v>0</v>
      </c>
      <c r="F8" s="42">
        <v>0.3</v>
      </c>
      <c r="G8" s="40" t="s">
        <v>0</v>
      </c>
      <c r="H8" s="41" t="s">
        <v>112</v>
      </c>
      <c r="I8" s="42">
        <v>0.1</v>
      </c>
      <c r="J8" s="42">
        <v>0.3</v>
      </c>
      <c r="K8" s="150">
        <v>0.3</v>
      </c>
      <c r="L8" s="303" t="s">
        <v>0</v>
      </c>
      <c r="M8" s="43" t="s">
        <v>89</v>
      </c>
      <c r="N8" s="1"/>
      <c r="O8" s="1"/>
      <c r="P8" s="1"/>
      <c r="Q8" s="1"/>
    </row>
    <row r="9" spans="1:17" s="9" customFormat="1" ht="39.950000000000003" customHeight="1">
      <c r="A9" s="16"/>
      <c r="B9" s="17">
        <v>5</v>
      </c>
      <c r="C9" s="18" t="s">
        <v>114</v>
      </c>
      <c r="D9" s="50" t="s">
        <v>48</v>
      </c>
      <c r="E9" s="81">
        <v>0.1</v>
      </c>
      <c r="F9" s="21" t="s">
        <v>0</v>
      </c>
      <c r="G9" s="22" t="s">
        <v>0</v>
      </c>
      <c r="H9" s="41" t="s">
        <v>115</v>
      </c>
      <c r="I9" s="57">
        <v>0.1</v>
      </c>
      <c r="J9" s="21" t="s">
        <v>0</v>
      </c>
      <c r="K9" s="239" t="s">
        <v>0</v>
      </c>
      <c r="L9" s="301" t="s">
        <v>319</v>
      </c>
      <c r="M9" s="43" t="s">
        <v>299</v>
      </c>
      <c r="N9" s="1"/>
      <c r="O9" s="1"/>
      <c r="P9" s="1"/>
      <c r="Q9" s="1"/>
    </row>
    <row r="10" spans="1:17" s="9" customFormat="1" ht="39.950000000000003" customHeight="1">
      <c r="A10" s="16"/>
      <c r="B10" s="26">
        <v>6</v>
      </c>
      <c r="C10" s="53" t="s">
        <v>198</v>
      </c>
      <c r="D10" s="23" t="s">
        <v>0</v>
      </c>
      <c r="E10" s="712" t="s">
        <v>0</v>
      </c>
      <c r="F10" s="21" t="s">
        <v>0</v>
      </c>
      <c r="G10" s="22" t="s">
        <v>0</v>
      </c>
      <c r="H10" s="320" t="s">
        <v>116</v>
      </c>
      <c r="I10" s="296">
        <v>0.1</v>
      </c>
      <c r="J10" s="239" t="s">
        <v>0</v>
      </c>
      <c r="K10" s="239" t="s">
        <v>0</v>
      </c>
      <c r="L10" s="24" t="s">
        <v>316</v>
      </c>
      <c r="M10" s="43" t="s">
        <v>296</v>
      </c>
      <c r="N10" s="1"/>
      <c r="O10" s="1"/>
      <c r="P10" s="1"/>
      <c r="Q10" s="1"/>
    </row>
    <row r="11" spans="1:17" s="9" customFormat="1" ht="54.95" customHeight="1">
      <c r="A11" s="16"/>
      <c r="B11" s="26">
        <v>6</v>
      </c>
      <c r="C11" s="53" t="s">
        <v>199</v>
      </c>
      <c r="D11" s="23" t="s">
        <v>335</v>
      </c>
      <c r="E11" s="716"/>
      <c r="F11" s="74">
        <v>0.1</v>
      </c>
      <c r="G11" s="82">
        <v>0.1</v>
      </c>
      <c r="H11" s="299" t="s">
        <v>0</v>
      </c>
      <c r="I11" s="239" t="s">
        <v>0</v>
      </c>
      <c r="J11" s="239" t="s">
        <v>0</v>
      </c>
      <c r="K11" s="239" t="s">
        <v>0</v>
      </c>
      <c r="L11" s="303" t="s">
        <v>0</v>
      </c>
      <c r="M11" s="43" t="s">
        <v>331</v>
      </c>
      <c r="N11" s="1"/>
      <c r="O11" s="1"/>
      <c r="P11" s="1"/>
      <c r="Q11" s="1"/>
    </row>
    <row r="12" spans="1:17" s="9" customFormat="1" ht="54.95" customHeight="1">
      <c r="A12" s="16"/>
      <c r="B12" s="26">
        <v>6</v>
      </c>
      <c r="C12" s="53" t="s">
        <v>200</v>
      </c>
      <c r="D12" s="497" t="s">
        <v>518</v>
      </c>
      <c r="E12" s="713"/>
      <c r="F12" s="74">
        <v>0.3</v>
      </c>
      <c r="G12" s="56" t="s">
        <v>0</v>
      </c>
      <c r="H12" s="499" t="s">
        <v>533</v>
      </c>
      <c r="I12" s="296">
        <v>0.1</v>
      </c>
      <c r="J12" s="239" t="s">
        <v>0</v>
      </c>
      <c r="K12" s="239" t="s">
        <v>0</v>
      </c>
      <c r="L12" s="498" t="s">
        <v>532</v>
      </c>
      <c r="M12" s="43" t="s">
        <v>332</v>
      </c>
      <c r="N12" s="1"/>
      <c r="O12" s="1"/>
      <c r="P12" s="1"/>
      <c r="Q12" s="1"/>
    </row>
    <row r="13" spans="1:17" s="9" customFormat="1" ht="39.950000000000003" customHeight="1">
      <c r="A13" s="16"/>
      <c r="B13" s="26">
        <v>7</v>
      </c>
      <c r="C13" s="53" t="s">
        <v>117</v>
      </c>
      <c r="D13" s="23" t="s">
        <v>55</v>
      </c>
      <c r="E13" s="712" t="s">
        <v>0</v>
      </c>
      <c r="F13" s="57">
        <v>0.3</v>
      </c>
      <c r="G13" s="714" t="s">
        <v>0</v>
      </c>
      <c r="H13" s="23" t="s">
        <v>508</v>
      </c>
      <c r="I13" s="241">
        <v>0.1</v>
      </c>
      <c r="J13" s="243">
        <v>0.3</v>
      </c>
      <c r="K13" s="244">
        <v>0.3</v>
      </c>
      <c r="L13" s="481" t="s">
        <v>333</v>
      </c>
      <c r="M13" s="710" t="s">
        <v>520</v>
      </c>
      <c r="N13" s="1"/>
      <c r="O13" s="1"/>
      <c r="P13" s="1"/>
      <c r="Q13" s="1"/>
    </row>
    <row r="14" spans="1:17" s="9" customFormat="1" ht="97.5" customHeight="1">
      <c r="A14" s="16"/>
      <c r="B14" s="26">
        <v>7</v>
      </c>
      <c r="C14" s="53" t="s">
        <v>118</v>
      </c>
      <c r="D14" s="23" t="s">
        <v>54</v>
      </c>
      <c r="E14" s="713"/>
      <c r="F14" s="57">
        <v>0.15</v>
      </c>
      <c r="G14" s="715"/>
      <c r="H14" s="37" t="s">
        <v>0</v>
      </c>
      <c r="I14" s="157" t="s">
        <v>77</v>
      </c>
      <c r="J14" s="157" t="s">
        <v>0</v>
      </c>
      <c r="K14" s="150" t="s">
        <v>0</v>
      </c>
      <c r="L14" s="485" t="s">
        <v>0</v>
      </c>
      <c r="M14" s="711"/>
      <c r="N14" s="1"/>
      <c r="O14" s="1"/>
      <c r="P14" s="1"/>
      <c r="Q14" s="1"/>
    </row>
    <row r="15" spans="1:17" s="9" customFormat="1" ht="39.950000000000003" customHeight="1">
      <c r="A15" s="16"/>
      <c r="B15" s="26">
        <v>8</v>
      </c>
      <c r="C15" s="53" t="s">
        <v>119</v>
      </c>
      <c r="D15" s="23" t="s">
        <v>120</v>
      </c>
      <c r="E15" s="21" t="s">
        <v>0</v>
      </c>
      <c r="F15" s="57">
        <v>0.3</v>
      </c>
      <c r="G15" s="22" t="s">
        <v>0</v>
      </c>
      <c r="H15" s="23" t="s">
        <v>112</v>
      </c>
      <c r="I15" s="21" t="s">
        <v>0</v>
      </c>
      <c r="J15" s="57">
        <v>0.3</v>
      </c>
      <c r="K15" s="243">
        <v>0.3</v>
      </c>
      <c r="L15" s="316" t="s">
        <v>314</v>
      </c>
      <c r="M15" s="43" t="s">
        <v>341</v>
      </c>
      <c r="N15" s="1"/>
      <c r="O15" s="1"/>
      <c r="P15" s="1"/>
      <c r="Q15" s="1"/>
    </row>
    <row r="16" spans="1:17" s="9" customFormat="1" ht="39.950000000000003" customHeight="1">
      <c r="A16" s="16"/>
      <c r="B16" s="26">
        <v>8</v>
      </c>
      <c r="C16" s="53" t="s">
        <v>187</v>
      </c>
      <c r="D16" s="23" t="s">
        <v>121</v>
      </c>
      <c r="E16" s="21" t="s">
        <v>0</v>
      </c>
      <c r="F16" s="57">
        <v>0.3</v>
      </c>
      <c r="G16" s="22" t="s">
        <v>0</v>
      </c>
      <c r="H16" s="23" t="s">
        <v>0</v>
      </c>
      <c r="I16" s="21" t="s">
        <v>0</v>
      </c>
      <c r="J16" s="21" t="s">
        <v>0</v>
      </c>
      <c r="K16" s="239" t="s">
        <v>0</v>
      </c>
      <c r="L16" s="301" t="s">
        <v>0</v>
      </c>
      <c r="M16" s="43" t="s">
        <v>61</v>
      </c>
      <c r="N16" s="1"/>
      <c r="O16" s="1"/>
      <c r="P16" s="1"/>
      <c r="Q16" s="1"/>
    </row>
    <row r="17" spans="1:17" s="9" customFormat="1" ht="54.95" customHeight="1">
      <c r="A17" s="16"/>
      <c r="B17" s="26">
        <v>8</v>
      </c>
      <c r="C17" s="53" t="s">
        <v>188</v>
      </c>
      <c r="D17" s="497" t="s">
        <v>531</v>
      </c>
      <c r="E17" s="21" t="s">
        <v>0</v>
      </c>
      <c r="F17" s="57">
        <v>0.3</v>
      </c>
      <c r="G17" s="22" t="s">
        <v>0</v>
      </c>
      <c r="H17" s="23" t="s">
        <v>0</v>
      </c>
      <c r="I17" s="21" t="s">
        <v>0</v>
      </c>
      <c r="J17" s="21" t="s">
        <v>0</v>
      </c>
      <c r="K17" s="239" t="s">
        <v>0</v>
      </c>
      <c r="L17" s="301" t="s">
        <v>0</v>
      </c>
      <c r="M17" s="460" t="s">
        <v>61</v>
      </c>
      <c r="N17" s="1"/>
      <c r="O17" s="1"/>
      <c r="P17" s="1"/>
      <c r="Q17" s="1"/>
    </row>
    <row r="18" spans="1:17" ht="39.950000000000003" customHeight="1">
      <c r="A18" s="16"/>
      <c r="B18" s="26">
        <v>9</v>
      </c>
      <c r="C18" s="27" t="s">
        <v>122</v>
      </c>
      <c r="D18" s="23" t="s">
        <v>0</v>
      </c>
      <c r="E18" s="21" t="s">
        <v>0</v>
      </c>
      <c r="F18" s="21" t="s">
        <v>0</v>
      </c>
      <c r="G18" s="22" t="s">
        <v>0</v>
      </c>
      <c r="H18" s="50" t="s">
        <v>112</v>
      </c>
      <c r="I18" s="57">
        <v>0.1</v>
      </c>
      <c r="J18" s="57">
        <v>0.3</v>
      </c>
      <c r="K18" s="244">
        <v>0.3</v>
      </c>
      <c r="L18" s="316" t="s">
        <v>318</v>
      </c>
      <c r="M18" s="25" t="s">
        <v>295</v>
      </c>
    </row>
    <row r="19" spans="1:17" s="9" customFormat="1" ht="24.95" customHeight="1">
      <c r="A19" s="16"/>
      <c r="B19" s="26">
        <v>10</v>
      </c>
      <c r="C19" s="7" t="s">
        <v>123</v>
      </c>
      <c r="D19" s="28" t="s">
        <v>0</v>
      </c>
      <c r="E19" s="29" t="s">
        <v>0</v>
      </c>
      <c r="F19" s="29" t="s">
        <v>0</v>
      </c>
      <c r="G19" s="30" t="s">
        <v>0</v>
      </c>
      <c r="H19" s="28" t="s">
        <v>0</v>
      </c>
      <c r="I19" s="29" t="s">
        <v>0</v>
      </c>
      <c r="J19" s="29" t="s">
        <v>0</v>
      </c>
      <c r="K19" s="29" t="s">
        <v>0</v>
      </c>
      <c r="L19" s="302" t="s">
        <v>0</v>
      </c>
      <c r="M19" s="32"/>
      <c r="N19" s="1"/>
      <c r="O19" s="1"/>
      <c r="P19" s="1"/>
      <c r="Q19" s="1"/>
    </row>
    <row r="20" spans="1:17" s="9" customFormat="1" ht="39.950000000000003" customHeight="1">
      <c r="A20" s="16"/>
      <c r="B20" s="26">
        <v>11</v>
      </c>
      <c r="C20" s="27" t="s">
        <v>124</v>
      </c>
      <c r="D20" s="50" t="s">
        <v>48</v>
      </c>
      <c r="E20" s="81">
        <v>0.1</v>
      </c>
      <c r="F20" s="21" t="s">
        <v>0</v>
      </c>
      <c r="G20" s="22" t="s">
        <v>0</v>
      </c>
      <c r="H20" s="41" t="s">
        <v>115</v>
      </c>
      <c r="I20" s="57">
        <v>0.1</v>
      </c>
      <c r="J20" s="21" t="s">
        <v>0</v>
      </c>
      <c r="K20" s="239" t="s">
        <v>0</v>
      </c>
      <c r="L20" s="301" t="s">
        <v>319</v>
      </c>
      <c r="M20" s="43" t="s">
        <v>294</v>
      </c>
      <c r="N20" s="1"/>
      <c r="O20" s="1"/>
      <c r="P20" s="1"/>
      <c r="Q20" s="1"/>
    </row>
    <row r="21" spans="1:17" s="9" customFormat="1" ht="39.950000000000003" customHeight="1">
      <c r="A21" s="16"/>
      <c r="B21" s="26">
        <v>12</v>
      </c>
      <c r="C21" s="7" t="s">
        <v>125</v>
      </c>
      <c r="D21" s="72" t="s">
        <v>126</v>
      </c>
      <c r="E21" s="73" t="s">
        <v>0</v>
      </c>
      <c r="F21" s="74">
        <v>0.3</v>
      </c>
      <c r="G21" s="56" t="s">
        <v>0</v>
      </c>
      <c r="H21" s="72" t="s">
        <v>190</v>
      </c>
      <c r="I21" s="57">
        <v>0.1</v>
      </c>
      <c r="J21" s="57">
        <v>0.3</v>
      </c>
      <c r="K21" s="244">
        <v>0.3</v>
      </c>
      <c r="L21" s="301" t="s">
        <v>0</v>
      </c>
      <c r="M21" s="43" t="s">
        <v>59</v>
      </c>
      <c r="N21" s="1"/>
      <c r="O21" s="1"/>
      <c r="P21" s="1"/>
      <c r="Q21" s="1"/>
    </row>
    <row r="22" spans="1:17" s="9" customFormat="1" ht="39.950000000000003" customHeight="1">
      <c r="A22" s="16"/>
      <c r="B22" s="26">
        <v>13</v>
      </c>
      <c r="C22" s="7" t="s">
        <v>127</v>
      </c>
      <c r="D22" s="28" t="s">
        <v>0</v>
      </c>
      <c r="E22" s="29" t="s">
        <v>0</v>
      </c>
      <c r="F22" s="29" t="s">
        <v>0</v>
      </c>
      <c r="G22" s="30" t="s">
        <v>0</v>
      </c>
      <c r="H22" s="28" t="s">
        <v>0</v>
      </c>
      <c r="I22" s="29" t="s">
        <v>0</v>
      </c>
      <c r="J22" s="29" t="s">
        <v>0</v>
      </c>
      <c r="K22" s="29" t="s">
        <v>0</v>
      </c>
      <c r="L22" s="302" t="s">
        <v>0</v>
      </c>
      <c r="M22" s="32"/>
      <c r="N22" s="1"/>
      <c r="O22" s="1"/>
      <c r="P22" s="1"/>
      <c r="Q22" s="1"/>
    </row>
    <row r="23" spans="1:17" ht="24.95" customHeight="1" thickBot="1">
      <c r="A23" s="16"/>
      <c r="B23" s="59">
        <v>14</v>
      </c>
      <c r="C23" s="83" t="s">
        <v>128</v>
      </c>
      <c r="D23" s="84" t="s">
        <v>0</v>
      </c>
      <c r="E23" s="85" t="s">
        <v>0</v>
      </c>
      <c r="F23" s="85" t="s">
        <v>0</v>
      </c>
      <c r="G23" s="86" t="s">
        <v>0</v>
      </c>
      <c r="H23" s="84" t="s">
        <v>0</v>
      </c>
      <c r="I23" s="85" t="s">
        <v>0</v>
      </c>
      <c r="J23" s="85" t="s">
        <v>0</v>
      </c>
      <c r="K23" s="85" t="s">
        <v>0</v>
      </c>
      <c r="L23" s="318" t="s">
        <v>0</v>
      </c>
      <c r="M23" s="87" t="s">
        <v>129</v>
      </c>
    </row>
    <row r="24" spans="1:17" s="65" customFormat="1" ht="24.95" customHeight="1">
      <c r="B24" s="66" t="s">
        <v>507</v>
      </c>
      <c r="C24" s="67"/>
      <c r="D24" s="68"/>
      <c r="E24" s="68"/>
      <c r="F24" s="69"/>
      <c r="G24" s="68"/>
      <c r="H24" s="69"/>
      <c r="I24" s="69"/>
      <c r="J24" s="69"/>
      <c r="K24" s="70"/>
      <c r="L24" s="70"/>
      <c r="M24" s="71"/>
    </row>
    <row r="25" spans="1:17" s="65" customFormat="1" ht="24.95" customHeight="1">
      <c r="B25" s="66" t="s">
        <v>186</v>
      </c>
      <c r="C25" s="67"/>
      <c r="D25" s="68"/>
      <c r="E25" s="68"/>
      <c r="F25" s="69"/>
      <c r="G25" s="68"/>
      <c r="H25" s="69"/>
      <c r="I25" s="69"/>
      <c r="J25" s="69"/>
      <c r="K25" s="70"/>
      <c r="L25" s="70"/>
      <c r="M25" s="71"/>
    </row>
    <row r="26" spans="1:17" s="65" customFormat="1" ht="24.95" customHeight="1">
      <c r="B26" s="66" t="s">
        <v>42</v>
      </c>
      <c r="C26" s="67"/>
      <c r="D26" s="68"/>
      <c r="E26" s="68"/>
      <c r="F26" s="69"/>
      <c r="G26" s="68"/>
      <c r="H26" s="69"/>
      <c r="I26" s="69"/>
      <c r="J26" s="69"/>
      <c r="K26" s="70"/>
      <c r="L26" s="70"/>
      <c r="M26" s="71"/>
    </row>
    <row r="27" spans="1:17" s="65" customFormat="1" ht="24.95" customHeight="1">
      <c r="B27" s="66" t="s">
        <v>194</v>
      </c>
      <c r="C27" s="67"/>
      <c r="D27" s="68"/>
      <c r="E27" s="68"/>
      <c r="F27" s="69"/>
      <c r="G27" s="68"/>
      <c r="H27" s="69"/>
      <c r="I27" s="69"/>
      <c r="J27" s="69"/>
      <c r="K27" s="70"/>
      <c r="L27" s="70"/>
      <c r="M27" s="71"/>
    </row>
    <row r="28" spans="1:17" ht="15" customHeight="1" thickBot="1"/>
    <row r="29" spans="1:17" ht="20.100000000000001" customHeight="1">
      <c r="B29" s="701" t="s">
        <v>4</v>
      </c>
      <c r="C29" s="701" t="s">
        <v>131</v>
      </c>
      <c r="D29" s="703" t="s">
        <v>36</v>
      </c>
      <c r="E29" s="704"/>
      <c r="F29" s="704"/>
      <c r="G29" s="704"/>
      <c r="H29" s="707" t="s">
        <v>37</v>
      </c>
      <c r="I29" s="708"/>
      <c r="J29" s="708"/>
      <c r="K29" s="708"/>
      <c r="L29" s="709"/>
      <c r="M29" s="705" t="s">
        <v>3</v>
      </c>
    </row>
    <row r="30" spans="1:17" ht="50.1" customHeight="1" thickBot="1">
      <c r="B30" s="702"/>
      <c r="C30" s="702"/>
      <c r="D30" s="10" t="s">
        <v>44</v>
      </c>
      <c r="E30" s="10" t="s">
        <v>192</v>
      </c>
      <c r="F30" s="11" t="s">
        <v>39</v>
      </c>
      <c r="G30" s="12" t="s">
        <v>40</v>
      </c>
      <c r="H30" s="317" t="s">
        <v>44</v>
      </c>
      <c r="I30" s="15" t="s">
        <v>191</v>
      </c>
      <c r="J30" s="15" t="s">
        <v>41</v>
      </c>
      <c r="K30" s="14" t="s">
        <v>38</v>
      </c>
      <c r="L30" s="300" t="s">
        <v>226</v>
      </c>
      <c r="M30" s="706"/>
    </row>
    <row r="31" spans="1:17" ht="39.950000000000003" customHeight="1">
      <c r="A31" s="16"/>
      <c r="B31" s="17">
        <v>1</v>
      </c>
      <c r="C31" s="18" t="s">
        <v>132</v>
      </c>
      <c r="D31" s="19" t="s">
        <v>67</v>
      </c>
      <c r="E31" s="20" t="s">
        <v>0</v>
      </c>
      <c r="F31" s="57">
        <v>0.03</v>
      </c>
      <c r="G31" s="22" t="s">
        <v>0</v>
      </c>
      <c r="H31" s="23" t="s">
        <v>111</v>
      </c>
      <c r="I31" s="21" t="s">
        <v>0</v>
      </c>
      <c r="J31" s="57">
        <v>0.3</v>
      </c>
      <c r="K31" s="243">
        <v>0.3</v>
      </c>
      <c r="L31" s="306" t="s">
        <v>0</v>
      </c>
      <c r="M31" s="25" t="s">
        <v>68</v>
      </c>
    </row>
    <row r="32" spans="1:17" ht="39.950000000000003" customHeight="1">
      <c r="A32" s="16"/>
      <c r="B32" s="26">
        <v>2</v>
      </c>
      <c r="C32" s="27" t="s">
        <v>133</v>
      </c>
      <c r="D32" s="72" t="s">
        <v>72</v>
      </c>
      <c r="E32" s="73" t="s">
        <v>0</v>
      </c>
      <c r="F32" s="74">
        <v>0.15</v>
      </c>
      <c r="G32" s="56" t="s">
        <v>0</v>
      </c>
      <c r="H32" s="72" t="s">
        <v>134</v>
      </c>
      <c r="I32" s="74">
        <v>0.1</v>
      </c>
      <c r="J32" s="73" t="s">
        <v>0</v>
      </c>
      <c r="K32" s="73" t="s">
        <v>0</v>
      </c>
      <c r="L32" s="308" t="s">
        <v>321</v>
      </c>
      <c r="M32" s="43" t="s">
        <v>294</v>
      </c>
      <c r="N32" s="33"/>
    </row>
    <row r="33" spans="1:17" ht="54.95" customHeight="1">
      <c r="A33" s="16"/>
      <c r="B33" s="26">
        <v>2</v>
      </c>
      <c r="C33" s="27" t="s">
        <v>338</v>
      </c>
      <c r="D33" s="72" t="s">
        <v>74</v>
      </c>
      <c r="E33" s="73" t="s">
        <v>0</v>
      </c>
      <c r="F33" s="74">
        <v>0.03</v>
      </c>
      <c r="G33" s="56" t="s">
        <v>0</v>
      </c>
      <c r="H33" s="72" t="s">
        <v>135</v>
      </c>
      <c r="I33" s="74">
        <v>0.1</v>
      </c>
      <c r="J33" s="74">
        <v>0.3</v>
      </c>
      <c r="K33" s="241">
        <v>0.3</v>
      </c>
      <c r="L33" s="310" t="s">
        <v>322</v>
      </c>
      <c r="M33" s="43" t="s">
        <v>297</v>
      </c>
      <c r="N33" s="33"/>
    </row>
    <row r="34" spans="1:17" ht="39.950000000000003" customHeight="1">
      <c r="A34" s="16"/>
      <c r="B34" s="26">
        <v>3</v>
      </c>
      <c r="C34" s="7" t="s">
        <v>136</v>
      </c>
      <c r="D34" s="73" t="s">
        <v>0</v>
      </c>
      <c r="E34" s="73" t="s">
        <v>0</v>
      </c>
      <c r="F34" s="73" t="s">
        <v>0</v>
      </c>
      <c r="G34" s="56" t="s">
        <v>0</v>
      </c>
      <c r="H34" s="72" t="s">
        <v>134</v>
      </c>
      <c r="I34" s="74">
        <v>0.1</v>
      </c>
      <c r="J34" s="75" t="s">
        <v>77</v>
      </c>
      <c r="K34" s="242" t="s">
        <v>77</v>
      </c>
      <c r="L34" s="310" t="s">
        <v>323</v>
      </c>
      <c r="M34" s="43" t="s">
        <v>295</v>
      </c>
      <c r="N34" s="33"/>
    </row>
    <row r="35" spans="1:17" ht="39.950000000000003" customHeight="1">
      <c r="A35" s="16"/>
      <c r="B35" s="26">
        <v>3</v>
      </c>
      <c r="C35" s="7" t="s">
        <v>339</v>
      </c>
      <c r="D35" s="73" t="s">
        <v>0</v>
      </c>
      <c r="E35" s="73" t="s">
        <v>0</v>
      </c>
      <c r="F35" s="73" t="s">
        <v>0</v>
      </c>
      <c r="G35" s="56" t="s">
        <v>0</v>
      </c>
      <c r="H35" s="72" t="s">
        <v>137</v>
      </c>
      <c r="I35" s="74">
        <v>0.1</v>
      </c>
      <c r="J35" s="74">
        <v>0.3</v>
      </c>
      <c r="K35" s="241">
        <v>0.3</v>
      </c>
      <c r="L35" s="310" t="s">
        <v>324</v>
      </c>
      <c r="M35" s="43" t="s">
        <v>298</v>
      </c>
      <c r="N35" s="33"/>
    </row>
    <row r="36" spans="1:17" ht="54.95" customHeight="1">
      <c r="A36" s="16"/>
      <c r="B36" s="26">
        <v>4</v>
      </c>
      <c r="C36" s="27" t="s">
        <v>138</v>
      </c>
      <c r="D36" s="72" t="s">
        <v>0</v>
      </c>
      <c r="E36" s="73" t="s">
        <v>0</v>
      </c>
      <c r="F36" s="73" t="s">
        <v>0</v>
      </c>
      <c r="G36" s="56" t="s">
        <v>0</v>
      </c>
      <c r="H36" s="72" t="s">
        <v>134</v>
      </c>
      <c r="I36" s="74">
        <v>0.1</v>
      </c>
      <c r="J36" s="73" t="s">
        <v>0</v>
      </c>
      <c r="K36" s="73" t="s">
        <v>0</v>
      </c>
      <c r="L36" s="308" t="s">
        <v>325</v>
      </c>
      <c r="M36" s="43" t="s">
        <v>303</v>
      </c>
      <c r="N36" s="34"/>
    </row>
    <row r="37" spans="1:17" ht="54.95" customHeight="1">
      <c r="A37" s="16"/>
      <c r="B37" s="26">
        <v>4</v>
      </c>
      <c r="C37" s="27" t="s">
        <v>139</v>
      </c>
      <c r="D37" s="72" t="s">
        <v>0</v>
      </c>
      <c r="E37" s="73" t="s">
        <v>0</v>
      </c>
      <c r="F37" s="73" t="s">
        <v>0</v>
      </c>
      <c r="G37" s="56" t="s">
        <v>0</v>
      </c>
      <c r="H37" s="72" t="s">
        <v>81</v>
      </c>
      <c r="I37" s="74">
        <v>0.1</v>
      </c>
      <c r="J37" s="73" t="s">
        <v>0</v>
      </c>
      <c r="K37" s="73" t="s">
        <v>0</v>
      </c>
      <c r="L37" s="308" t="s">
        <v>0</v>
      </c>
      <c r="M37" s="43" t="s">
        <v>82</v>
      </c>
      <c r="N37" s="34"/>
    </row>
    <row r="38" spans="1:17" ht="39.950000000000003" customHeight="1">
      <c r="A38" s="16"/>
      <c r="B38" s="26">
        <v>5</v>
      </c>
      <c r="C38" s="27" t="s">
        <v>140</v>
      </c>
      <c r="D38" s="28" t="s">
        <v>0</v>
      </c>
      <c r="E38" s="29" t="s">
        <v>0</v>
      </c>
      <c r="F38" s="29" t="s">
        <v>0</v>
      </c>
      <c r="G38" s="30" t="s">
        <v>0</v>
      </c>
      <c r="H38" s="28" t="s">
        <v>0</v>
      </c>
      <c r="I38" s="29" t="s">
        <v>0</v>
      </c>
      <c r="J38" s="29" t="s">
        <v>0</v>
      </c>
      <c r="K38" s="29" t="s">
        <v>0</v>
      </c>
      <c r="L38" s="302" t="s">
        <v>0</v>
      </c>
      <c r="M38" s="32"/>
    </row>
    <row r="39" spans="1:17" ht="24.95" customHeight="1">
      <c r="A39" s="16"/>
      <c r="B39" s="26">
        <v>6</v>
      </c>
      <c r="C39" s="7" t="s">
        <v>141</v>
      </c>
      <c r="D39" s="28" t="s">
        <v>0</v>
      </c>
      <c r="E39" s="29" t="s">
        <v>0</v>
      </c>
      <c r="F39" s="29" t="s">
        <v>0</v>
      </c>
      <c r="G39" s="30" t="s">
        <v>0</v>
      </c>
      <c r="H39" s="28" t="s">
        <v>0</v>
      </c>
      <c r="I39" s="29" t="s">
        <v>0</v>
      </c>
      <c r="J39" s="29" t="s">
        <v>0</v>
      </c>
      <c r="K39" s="29" t="s">
        <v>0</v>
      </c>
      <c r="L39" s="302" t="s">
        <v>0</v>
      </c>
      <c r="M39" s="32"/>
    </row>
    <row r="40" spans="1:17" ht="39.950000000000003" customHeight="1">
      <c r="A40" s="16"/>
      <c r="B40" s="26">
        <v>7</v>
      </c>
      <c r="C40" s="27" t="s">
        <v>142</v>
      </c>
      <c r="D40" s="28" t="s">
        <v>0</v>
      </c>
      <c r="E40" s="29" t="s">
        <v>0</v>
      </c>
      <c r="F40" s="29" t="s">
        <v>0</v>
      </c>
      <c r="G40" s="30" t="s">
        <v>0</v>
      </c>
      <c r="H40" s="28" t="s">
        <v>0</v>
      </c>
      <c r="I40" s="29" t="s">
        <v>0</v>
      </c>
      <c r="J40" s="29" t="s">
        <v>0</v>
      </c>
      <c r="K40" s="29" t="s">
        <v>0</v>
      </c>
      <c r="L40" s="302" t="s">
        <v>0</v>
      </c>
      <c r="M40" s="32"/>
    </row>
    <row r="41" spans="1:17" ht="39.950000000000003" customHeight="1">
      <c r="A41" s="16"/>
      <c r="B41" s="26">
        <v>8</v>
      </c>
      <c r="C41" s="27" t="s">
        <v>143</v>
      </c>
      <c r="D41" s="72" t="s">
        <v>88</v>
      </c>
      <c r="E41" s="73" t="s">
        <v>0</v>
      </c>
      <c r="F41" s="74">
        <v>0.03</v>
      </c>
      <c r="G41" s="56" t="s">
        <v>0</v>
      </c>
      <c r="H41" s="72" t="s">
        <v>88</v>
      </c>
      <c r="I41" s="73" t="s">
        <v>0</v>
      </c>
      <c r="J41" s="74">
        <v>0.3</v>
      </c>
      <c r="K41" s="241">
        <v>0.3</v>
      </c>
      <c r="L41" s="309" t="s">
        <v>0</v>
      </c>
      <c r="M41" s="43" t="s">
        <v>89</v>
      </c>
    </row>
    <row r="42" spans="1:17" s="9" customFormat="1" ht="39.950000000000003" customHeight="1">
      <c r="A42" s="16"/>
      <c r="B42" s="26">
        <v>9</v>
      </c>
      <c r="C42" s="27" t="s">
        <v>144</v>
      </c>
      <c r="D42" s="72" t="s">
        <v>0</v>
      </c>
      <c r="E42" s="73" t="s">
        <v>0</v>
      </c>
      <c r="F42" s="73" t="s">
        <v>0</v>
      </c>
      <c r="G42" s="56" t="s">
        <v>0</v>
      </c>
      <c r="H42" s="72" t="s">
        <v>134</v>
      </c>
      <c r="I42" s="74">
        <v>0.1</v>
      </c>
      <c r="J42" s="73" t="s">
        <v>0</v>
      </c>
      <c r="K42" s="73" t="s">
        <v>0</v>
      </c>
      <c r="L42" s="308" t="s">
        <v>326</v>
      </c>
      <c r="M42" s="43" t="s">
        <v>302</v>
      </c>
      <c r="N42" s="1"/>
      <c r="O42" s="1"/>
      <c r="P42" s="1"/>
      <c r="Q42" s="1"/>
    </row>
    <row r="43" spans="1:17" s="9" customFormat="1" ht="39.950000000000003" customHeight="1">
      <c r="A43" s="16"/>
      <c r="B43" s="26">
        <v>10</v>
      </c>
      <c r="C43" s="36" t="s">
        <v>145</v>
      </c>
      <c r="D43" s="72" t="s">
        <v>0</v>
      </c>
      <c r="E43" s="73" t="s">
        <v>0</v>
      </c>
      <c r="F43" s="73" t="s">
        <v>0</v>
      </c>
      <c r="G43" s="56" t="s">
        <v>0</v>
      </c>
      <c r="H43" s="72" t="s">
        <v>146</v>
      </c>
      <c r="I43" s="73" t="s">
        <v>0</v>
      </c>
      <c r="J43" s="74">
        <v>0.3</v>
      </c>
      <c r="K43" s="241">
        <v>0.3</v>
      </c>
      <c r="L43" s="309" t="s">
        <v>0</v>
      </c>
      <c r="M43" s="76" t="s">
        <v>204</v>
      </c>
      <c r="N43" s="1"/>
      <c r="O43" s="1"/>
      <c r="P43" s="1"/>
      <c r="Q43" s="1"/>
    </row>
    <row r="44" spans="1:17" s="9" customFormat="1" ht="39.950000000000003" customHeight="1" thickBot="1">
      <c r="A44" s="16"/>
      <c r="B44" s="59">
        <v>11</v>
      </c>
      <c r="C44" s="83" t="s">
        <v>147</v>
      </c>
      <c r="D44" s="88" t="s">
        <v>0</v>
      </c>
      <c r="E44" s="89" t="s">
        <v>0</v>
      </c>
      <c r="F44" s="89" t="s">
        <v>0</v>
      </c>
      <c r="G44" s="90" t="s">
        <v>0</v>
      </c>
      <c r="H44" s="91" t="s">
        <v>115</v>
      </c>
      <c r="I44" s="92">
        <v>0.1</v>
      </c>
      <c r="J44" s="89" t="s">
        <v>0</v>
      </c>
      <c r="K44" s="89" t="s">
        <v>0</v>
      </c>
      <c r="L44" s="319" t="s">
        <v>328</v>
      </c>
      <c r="M44" s="79" t="s">
        <v>304</v>
      </c>
      <c r="N44" s="1"/>
      <c r="O44" s="1"/>
      <c r="P44" s="1"/>
      <c r="Q44" s="1"/>
    </row>
    <row r="45" spans="1:17" s="65" customFormat="1" ht="24.95" customHeight="1">
      <c r="B45" s="66" t="s">
        <v>507</v>
      </c>
      <c r="C45" s="67"/>
      <c r="D45" s="68"/>
      <c r="E45" s="68"/>
      <c r="F45" s="69"/>
      <c r="G45" s="68"/>
      <c r="H45" s="69"/>
      <c r="I45" s="69"/>
      <c r="J45" s="69"/>
      <c r="K45" s="70"/>
      <c r="L45" s="70"/>
      <c r="M45" s="71"/>
    </row>
    <row r="46" spans="1:17" s="65" customFormat="1" ht="24.95" customHeight="1">
      <c r="B46" s="66" t="s">
        <v>186</v>
      </c>
      <c r="C46" s="67"/>
      <c r="D46" s="68"/>
      <c r="E46" s="68"/>
      <c r="F46" s="69"/>
      <c r="G46" s="68"/>
      <c r="H46" s="69"/>
      <c r="I46" s="69"/>
      <c r="J46" s="69"/>
      <c r="K46" s="70"/>
      <c r="L46" s="70"/>
      <c r="M46" s="71"/>
    </row>
    <row r="47" spans="1:17" s="65" customFormat="1" ht="24.95" customHeight="1">
      <c r="B47" s="66" t="s">
        <v>42</v>
      </c>
      <c r="C47" s="67"/>
      <c r="D47" s="68"/>
      <c r="E47" s="68"/>
      <c r="F47" s="69"/>
      <c r="G47" s="68"/>
      <c r="H47" s="69"/>
      <c r="I47" s="69"/>
      <c r="J47" s="69"/>
      <c r="K47" s="70"/>
      <c r="L47" s="70"/>
      <c r="M47" s="71"/>
    </row>
    <row r="48" spans="1:17" s="65" customFormat="1" ht="24.95" customHeight="1">
      <c r="B48" s="66" t="s">
        <v>194</v>
      </c>
      <c r="C48" s="67"/>
      <c r="D48" s="68"/>
      <c r="E48" s="68"/>
      <c r="F48" s="69"/>
      <c r="G48" s="68"/>
      <c r="H48" s="69"/>
      <c r="I48" s="69"/>
      <c r="J48" s="69"/>
      <c r="K48" s="70"/>
      <c r="L48" s="70"/>
      <c r="M48" s="71"/>
    </row>
  </sheetData>
  <autoFilter ref="A4:Q4" xr:uid="{00000000-0009-0000-0000-000002000000}"/>
  <mergeCells count="14">
    <mergeCell ref="M3:M4"/>
    <mergeCell ref="B3:B4"/>
    <mergeCell ref="C3:C4"/>
    <mergeCell ref="D3:G3"/>
    <mergeCell ref="H3:L3"/>
    <mergeCell ref="E10:E12"/>
    <mergeCell ref="M13:M14"/>
    <mergeCell ref="B29:B30"/>
    <mergeCell ref="C29:C30"/>
    <mergeCell ref="D29:G29"/>
    <mergeCell ref="M29:M30"/>
    <mergeCell ref="E13:E14"/>
    <mergeCell ref="G13:G14"/>
    <mergeCell ref="H29:L29"/>
  </mergeCells>
  <phoneticPr fontId="1"/>
  <pageMargins left="0.47244094488188976" right="0.47244094488188976" top="0.6692913385826772" bottom="0.6692913385826772" header="0.27559055118110237" footer="0.23622047244094488"/>
  <pageSetup paperSize="9" scale="30" orientation="portrait" r:id="rId1"/>
  <rowBreaks count="1" manualBreakCount="1">
    <brk id="28"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FCF0-4E2E-4AF5-865A-D33B00FA52C6}">
  <sheetPr codeName="Sheet8"/>
  <dimension ref="A2:J37"/>
  <sheetViews>
    <sheetView showGridLines="0" view="pageBreakPreview" zoomScale="80" zoomScaleNormal="100" zoomScaleSheetLayoutView="80" workbookViewId="0">
      <selection activeCell="B2" sqref="B2"/>
    </sheetView>
  </sheetViews>
  <sheetFormatPr defaultColWidth="10.375" defaultRowHeight="14.25"/>
  <cols>
    <col min="1" max="1" width="2.5" style="1" customWidth="1"/>
    <col min="2" max="2" width="5.875" style="9" customWidth="1"/>
    <col min="3" max="3" width="70.625" style="1" customWidth="1"/>
    <col min="4" max="4" width="60.625" style="9" customWidth="1"/>
    <col min="5" max="5" width="90.625" style="9" customWidth="1"/>
    <col min="6" max="6" width="60.625" style="9" customWidth="1"/>
    <col min="7" max="16384" width="10.375" style="1"/>
  </cols>
  <sheetData>
    <row r="2" spans="1:10" ht="15" thickBot="1">
      <c r="B2" s="8" t="s">
        <v>410</v>
      </c>
    </row>
    <row r="3" spans="1:10" ht="39.950000000000003" customHeight="1">
      <c r="B3" s="77" t="s">
        <v>4</v>
      </c>
      <c r="C3" s="77" t="s">
        <v>1</v>
      </c>
      <c r="D3" s="78" t="s">
        <v>150</v>
      </c>
      <c r="E3" s="78" t="s">
        <v>163</v>
      </c>
      <c r="F3" s="78" t="s">
        <v>162</v>
      </c>
    </row>
    <row r="4" spans="1:10" ht="39.75" customHeight="1">
      <c r="A4" s="16"/>
      <c r="B4" s="717">
        <v>1</v>
      </c>
      <c r="C4" s="727" t="s">
        <v>352</v>
      </c>
      <c r="D4" s="452" t="s">
        <v>411</v>
      </c>
      <c r="E4" s="453" t="s">
        <v>412</v>
      </c>
      <c r="F4" s="383" t="s">
        <v>169</v>
      </c>
      <c r="G4" s="380"/>
    </row>
    <row r="5" spans="1:10" ht="24.95" customHeight="1">
      <c r="A5" s="16"/>
      <c r="B5" s="725"/>
      <c r="C5" s="728"/>
      <c r="D5" s="720" t="s">
        <v>166</v>
      </c>
      <c r="E5" s="723" t="s">
        <v>406</v>
      </c>
      <c r="F5" s="471" t="s">
        <v>164</v>
      </c>
      <c r="G5" s="380"/>
    </row>
    <row r="6" spans="1:10" ht="39.950000000000003" customHeight="1">
      <c r="A6" s="16"/>
      <c r="B6" s="726"/>
      <c r="C6" s="729"/>
      <c r="D6" s="722"/>
      <c r="E6" s="724"/>
      <c r="F6" s="470" t="s">
        <v>165</v>
      </c>
      <c r="G6" s="380"/>
    </row>
    <row r="7" spans="1:10" ht="24.95" customHeight="1">
      <c r="A7" s="16"/>
      <c r="B7" s="717">
        <v>5</v>
      </c>
      <c r="C7" s="719" t="s">
        <v>15</v>
      </c>
      <c r="D7" s="720" t="s">
        <v>351</v>
      </c>
      <c r="E7" s="710" t="s">
        <v>382</v>
      </c>
      <c r="F7" s="472" t="s">
        <v>164</v>
      </c>
    </row>
    <row r="8" spans="1:10" ht="39.950000000000003" customHeight="1">
      <c r="A8" s="16"/>
      <c r="B8" s="718"/>
      <c r="C8" s="718"/>
      <c r="D8" s="721"/>
      <c r="E8" s="722"/>
      <c r="F8" s="450" t="s">
        <v>165</v>
      </c>
    </row>
    <row r="9" spans="1:10" ht="105.75" customHeight="1">
      <c r="A9" s="16"/>
      <c r="B9" s="17">
        <v>9</v>
      </c>
      <c r="C9" s="18" t="s">
        <v>184</v>
      </c>
      <c r="D9" s="454" t="s">
        <v>394</v>
      </c>
      <c r="E9" s="455" t="s">
        <v>408</v>
      </c>
      <c r="F9" s="383" t="s">
        <v>169</v>
      </c>
    </row>
    <row r="10" spans="1:10" ht="39.75" customHeight="1">
      <c r="A10" s="16"/>
      <c r="B10" s="381">
        <v>10</v>
      </c>
      <c r="C10" s="382" t="s">
        <v>43</v>
      </c>
      <c r="D10" s="456" t="s">
        <v>167</v>
      </c>
      <c r="E10" s="43" t="s">
        <v>168</v>
      </c>
      <c r="F10" s="383" t="s">
        <v>169</v>
      </c>
    </row>
    <row r="11" spans="1:10" s="9" customFormat="1" ht="54.95" customHeight="1">
      <c r="A11" s="16"/>
      <c r="B11" s="717">
        <v>17</v>
      </c>
      <c r="C11" s="730" t="s">
        <v>53</v>
      </c>
      <c r="D11" s="456" t="s">
        <v>346</v>
      </c>
      <c r="E11" s="451" t="s">
        <v>383</v>
      </c>
      <c r="F11" s="383" t="s">
        <v>169</v>
      </c>
      <c r="G11" s="1"/>
      <c r="H11" s="1"/>
      <c r="I11" s="1"/>
      <c r="J11" s="1"/>
    </row>
    <row r="12" spans="1:10" s="9" customFormat="1" ht="54.95" customHeight="1">
      <c r="A12" s="16"/>
      <c r="B12" s="725"/>
      <c r="C12" s="731"/>
      <c r="D12" s="456" t="s">
        <v>152</v>
      </c>
      <c r="E12" s="286" t="s">
        <v>170</v>
      </c>
      <c r="F12" s="384" t="s">
        <v>171</v>
      </c>
      <c r="G12" s="1"/>
      <c r="H12" s="1"/>
      <c r="I12" s="1"/>
      <c r="J12" s="1"/>
    </row>
    <row r="13" spans="1:10" s="9" customFormat="1" ht="54.95" customHeight="1">
      <c r="A13" s="16"/>
      <c r="B13" s="726"/>
      <c r="C13" s="732"/>
      <c r="D13" s="457" t="s">
        <v>391</v>
      </c>
      <c r="E13" s="458" t="s">
        <v>457</v>
      </c>
      <c r="F13" s="392" t="s">
        <v>169</v>
      </c>
      <c r="G13" s="1"/>
      <c r="H13" s="1"/>
      <c r="I13" s="1"/>
      <c r="J13" s="1"/>
    </row>
    <row r="14" spans="1:10" s="9" customFormat="1" ht="39.950000000000003" customHeight="1">
      <c r="A14" s="16"/>
      <c r="B14" s="717">
        <v>18</v>
      </c>
      <c r="C14" s="733" t="s">
        <v>172</v>
      </c>
      <c r="D14" s="456" t="s">
        <v>346</v>
      </c>
      <c r="E14" s="43" t="s">
        <v>347</v>
      </c>
      <c r="F14" s="383" t="s">
        <v>169</v>
      </c>
      <c r="G14" s="1"/>
      <c r="H14" s="1"/>
      <c r="I14" s="1"/>
      <c r="J14" s="1"/>
    </row>
    <row r="15" spans="1:10" s="9" customFormat="1" ht="39.950000000000003" customHeight="1">
      <c r="A15" s="16"/>
      <c r="B15" s="718"/>
      <c r="C15" s="718"/>
      <c r="D15" s="459" t="s">
        <v>404</v>
      </c>
      <c r="E15" s="460" t="s">
        <v>405</v>
      </c>
      <c r="F15" s="383" t="s">
        <v>169</v>
      </c>
      <c r="G15" s="1"/>
      <c r="H15" s="1"/>
      <c r="I15" s="1"/>
      <c r="J15" s="1"/>
    </row>
    <row r="16" spans="1:10" s="9" customFormat="1" ht="54.95" customHeight="1">
      <c r="A16" s="16"/>
      <c r="B16" s="381">
        <v>23</v>
      </c>
      <c r="C16" s="385" t="s">
        <v>23</v>
      </c>
      <c r="D16" s="456" t="s">
        <v>153</v>
      </c>
      <c r="E16" s="43" t="s">
        <v>173</v>
      </c>
      <c r="F16" s="383" t="s">
        <v>169</v>
      </c>
      <c r="G16" s="1"/>
      <c r="H16" s="1"/>
      <c r="I16" s="1"/>
      <c r="J16" s="1"/>
    </row>
    <row r="17" spans="1:10" s="9" customFormat="1" ht="54.95" customHeight="1">
      <c r="A17" s="16"/>
      <c r="B17" s="386">
        <v>31</v>
      </c>
      <c r="C17" s="387" t="s">
        <v>206</v>
      </c>
      <c r="D17" s="459" t="s">
        <v>208</v>
      </c>
      <c r="E17" s="460" t="s">
        <v>207</v>
      </c>
      <c r="F17" s="383" t="s">
        <v>169</v>
      </c>
      <c r="G17" s="1"/>
      <c r="H17" s="1"/>
      <c r="I17" s="1"/>
      <c r="J17" s="1"/>
    </row>
    <row r="18" spans="1:10" s="9" customFormat="1" ht="39.950000000000003" customHeight="1">
      <c r="A18" s="16"/>
      <c r="B18" s="381">
        <v>35</v>
      </c>
      <c r="C18" s="385" t="s">
        <v>32</v>
      </c>
      <c r="D18" s="456" t="s">
        <v>154</v>
      </c>
      <c r="E18" s="43" t="s">
        <v>174</v>
      </c>
      <c r="F18" s="383" t="s">
        <v>169</v>
      </c>
      <c r="G18" s="1"/>
      <c r="H18" s="1"/>
      <c r="I18" s="1"/>
      <c r="J18" s="1"/>
    </row>
    <row r="19" spans="1:10" ht="39.950000000000003" customHeight="1">
      <c r="A19" s="16"/>
      <c r="B19" s="717">
        <v>36</v>
      </c>
      <c r="C19" s="734" t="s">
        <v>11</v>
      </c>
      <c r="D19" s="456" t="s">
        <v>346</v>
      </c>
      <c r="E19" s="43" t="s">
        <v>348</v>
      </c>
      <c r="F19" s="383" t="s">
        <v>169</v>
      </c>
    </row>
    <row r="20" spans="1:10" ht="54.75" customHeight="1">
      <c r="A20" s="16"/>
      <c r="B20" s="718"/>
      <c r="C20" s="735"/>
      <c r="D20" s="461" t="s">
        <v>175</v>
      </c>
      <c r="E20" s="462" t="s">
        <v>403</v>
      </c>
      <c r="F20" s="392" t="s">
        <v>169</v>
      </c>
    </row>
    <row r="21" spans="1:10" ht="66" customHeight="1">
      <c r="A21" s="16"/>
      <c r="B21" s="738">
        <v>39</v>
      </c>
      <c r="C21" s="741" t="s">
        <v>384</v>
      </c>
      <c r="D21" s="463" t="s">
        <v>398</v>
      </c>
      <c r="E21" s="451" t="s">
        <v>407</v>
      </c>
      <c r="F21" s="467" t="s">
        <v>169</v>
      </c>
    </row>
    <row r="22" spans="1:10" ht="66" customHeight="1">
      <c r="A22" s="16"/>
      <c r="B22" s="739"/>
      <c r="C22" s="742"/>
      <c r="D22" s="464" t="s">
        <v>399</v>
      </c>
      <c r="E22" s="286" t="s">
        <v>401</v>
      </c>
      <c r="F22" s="468" t="s">
        <v>169</v>
      </c>
    </row>
    <row r="23" spans="1:10" ht="66" customHeight="1" thickBot="1">
      <c r="A23" s="16"/>
      <c r="B23" s="740"/>
      <c r="C23" s="743"/>
      <c r="D23" s="465" t="s">
        <v>386</v>
      </c>
      <c r="E23" s="466" t="s">
        <v>387</v>
      </c>
      <c r="F23" s="469" t="s">
        <v>388</v>
      </c>
    </row>
    <row r="24" spans="1:10" ht="15" customHeight="1" thickBot="1"/>
    <row r="25" spans="1:10" ht="39.950000000000003" customHeight="1">
      <c r="B25" s="396" t="s">
        <v>4</v>
      </c>
      <c r="C25" s="77" t="s">
        <v>2</v>
      </c>
      <c r="D25" s="78" t="s">
        <v>150</v>
      </c>
      <c r="E25" s="78" t="s">
        <v>151</v>
      </c>
      <c r="F25" s="78" t="s">
        <v>162</v>
      </c>
    </row>
    <row r="26" spans="1:10" ht="39.950000000000003" customHeight="1">
      <c r="A26" s="16"/>
      <c r="B26" s="725">
        <v>1</v>
      </c>
      <c r="C26" s="734" t="s">
        <v>66</v>
      </c>
      <c r="D26" s="80" t="s">
        <v>155</v>
      </c>
      <c r="E26" s="25" t="s">
        <v>156</v>
      </c>
      <c r="F26" s="25" t="s">
        <v>169</v>
      </c>
    </row>
    <row r="27" spans="1:10" ht="54.75" customHeight="1">
      <c r="A27" s="16"/>
      <c r="B27" s="735"/>
      <c r="C27" s="735"/>
      <c r="D27" s="80" t="s">
        <v>157</v>
      </c>
      <c r="E27" s="388" t="s">
        <v>458</v>
      </c>
      <c r="F27" s="25" t="s">
        <v>169</v>
      </c>
    </row>
    <row r="28" spans="1:10" ht="54.95" customHeight="1">
      <c r="A28" s="16"/>
      <c r="B28" s="735"/>
      <c r="C28" s="718"/>
      <c r="D28" s="80" t="s">
        <v>176</v>
      </c>
      <c r="E28" s="25" t="s">
        <v>158</v>
      </c>
      <c r="F28" s="25" t="s">
        <v>169</v>
      </c>
    </row>
    <row r="29" spans="1:10" ht="66" customHeight="1">
      <c r="A29" s="16"/>
      <c r="B29" s="717">
        <v>2</v>
      </c>
      <c r="C29" s="734" t="s">
        <v>69</v>
      </c>
      <c r="D29" s="80" t="s">
        <v>159</v>
      </c>
      <c r="E29" s="25" t="s">
        <v>179</v>
      </c>
      <c r="F29" s="25" t="s">
        <v>169</v>
      </c>
      <c r="G29" s="380"/>
    </row>
    <row r="30" spans="1:10" ht="54.75" customHeight="1">
      <c r="A30" s="16"/>
      <c r="B30" s="735"/>
      <c r="C30" s="735"/>
      <c r="D30" s="80" t="s">
        <v>177</v>
      </c>
      <c r="E30" s="25" t="s">
        <v>160</v>
      </c>
      <c r="F30" s="25" t="s">
        <v>169</v>
      </c>
      <c r="G30" s="380"/>
    </row>
    <row r="31" spans="1:10" ht="54.75" customHeight="1">
      <c r="A31" s="16"/>
      <c r="B31" s="718"/>
      <c r="C31" s="718"/>
      <c r="D31" s="80" t="s">
        <v>161</v>
      </c>
      <c r="E31" s="25" t="s">
        <v>178</v>
      </c>
      <c r="F31" s="25" t="s">
        <v>169</v>
      </c>
      <c r="G31" s="380"/>
    </row>
    <row r="32" spans="1:10" ht="78.75" customHeight="1">
      <c r="A32" s="16"/>
      <c r="B32" s="717">
        <v>7</v>
      </c>
      <c r="C32" s="719" t="s">
        <v>83</v>
      </c>
      <c r="D32" s="80" t="s">
        <v>159</v>
      </c>
      <c r="E32" s="25" t="s">
        <v>180</v>
      </c>
      <c r="F32" s="25" t="s">
        <v>169</v>
      </c>
      <c r="G32" s="34"/>
    </row>
    <row r="33" spans="1:7" ht="54.75" customHeight="1">
      <c r="A33" s="16"/>
      <c r="B33" s="735"/>
      <c r="C33" s="735"/>
      <c r="D33" s="80" t="s">
        <v>177</v>
      </c>
      <c r="E33" s="25" t="s">
        <v>160</v>
      </c>
      <c r="F33" s="25" t="s">
        <v>169</v>
      </c>
      <c r="G33" s="34"/>
    </row>
    <row r="34" spans="1:7" ht="54.75" customHeight="1">
      <c r="A34" s="16"/>
      <c r="B34" s="735"/>
      <c r="C34" s="735"/>
      <c r="D34" s="390" t="s">
        <v>161</v>
      </c>
      <c r="E34" s="391" t="s">
        <v>178</v>
      </c>
      <c r="F34" s="393" t="s">
        <v>169</v>
      </c>
      <c r="G34" s="34"/>
    </row>
    <row r="35" spans="1:7" ht="65.25" customHeight="1">
      <c r="A35" s="16"/>
      <c r="B35" s="738">
        <v>27</v>
      </c>
      <c r="C35" s="710" t="s">
        <v>385</v>
      </c>
      <c r="D35" s="463" t="s">
        <v>400</v>
      </c>
      <c r="E35" s="451" t="s">
        <v>409</v>
      </c>
      <c r="F35" s="467" t="s">
        <v>169</v>
      </c>
      <c r="G35" s="34"/>
    </row>
    <row r="36" spans="1:7" ht="39" customHeight="1">
      <c r="A36" s="16"/>
      <c r="B36" s="739"/>
      <c r="C36" s="736"/>
      <c r="D36" s="464" t="s">
        <v>393</v>
      </c>
      <c r="E36" s="458" t="s">
        <v>459</v>
      </c>
      <c r="F36" s="468" t="s">
        <v>169</v>
      </c>
      <c r="G36" s="34"/>
    </row>
    <row r="37" spans="1:7" ht="39" customHeight="1" thickBot="1">
      <c r="A37" s="16"/>
      <c r="B37" s="740"/>
      <c r="C37" s="737"/>
      <c r="D37" s="465" t="s">
        <v>392</v>
      </c>
      <c r="E37" s="466" t="s">
        <v>389</v>
      </c>
      <c r="F37" s="469" t="s">
        <v>388</v>
      </c>
      <c r="G37" s="34"/>
    </row>
  </sheetData>
  <mergeCells count="24">
    <mergeCell ref="C35:C37"/>
    <mergeCell ref="B35:B37"/>
    <mergeCell ref="B32:B34"/>
    <mergeCell ref="C32:C34"/>
    <mergeCell ref="B21:B23"/>
    <mergeCell ref="C21:C23"/>
    <mergeCell ref="B26:B28"/>
    <mergeCell ref="C26:C28"/>
    <mergeCell ref="B29:B31"/>
    <mergeCell ref="C29:C31"/>
    <mergeCell ref="B11:B13"/>
    <mergeCell ref="C11:C13"/>
    <mergeCell ref="B14:B15"/>
    <mergeCell ref="C14:C15"/>
    <mergeCell ref="B19:B20"/>
    <mergeCell ref="C19:C20"/>
    <mergeCell ref="B7:B8"/>
    <mergeCell ref="C7:C8"/>
    <mergeCell ref="D7:D8"/>
    <mergeCell ref="E7:E8"/>
    <mergeCell ref="D5:D6"/>
    <mergeCell ref="E5:E6"/>
    <mergeCell ref="B4:B6"/>
    <mergeCell ref="C4:C6"/>
  </mergeCells>
  <phoneticPr fontId="1"/>
  <pageMargins left="0.47244094488188976" right="0.47244094488188976" top="0.6692913385826772" bottom="0.6692913385826772" header="0.27559055118110237" footer="0.23622047244094488"/>
  <pageSetup paperSize="9" scale="29" orientation="landscape" r:id="rId1"/>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表紙</vt:lpstr>
      <vt:lpstr>軽微基準額算出シート</vt:lpstr>
      <vt:lpstr>開示要否判定シート</vt:lpstr>
      <vt:lpstr>判定機能用</vt:lpstr>
      <vt:lpstr>軽微基準一覧表</vt:lpstr>
      <vt:lpstr>軽微基準一覧表【子会社等】</vt:lpstr>
      <vt:lpstr>要注意事項リスト</vt:lpstr>
      <vt:lpstr>軽微基準一覧表!Print_Area</vt:lpstr>
      <vt:lpstr>軽微基準一覧表【子会社等】!Print_Area</vt:lpstr>
      <vt:lpstr>軽微基準額算出シート!Print_Area</vt:lpstr>
      <vt:lpstr>表紙!Print_Area</vt:lpstr>
      <vt:lpstr>要注意事項リスト!Print_Area</vt:lpstr>
      <vt:lpstr>軽微基準一覧表!開示すべき重要な不備_評価結果不表明の旨を記載する内部統制報告書の提出</vt:lpstr>
      <vt:lpstr>要注意事項リスト!開示すべき重要な不備_評価結果不表明の旨を記載する内部統制報告書の提出</vt:lpstr>
      <vt:lpstr>要注意事項リスト!固定資産の譲渡又は取得_リースによる固定資産の賃貸借</vt:lpstr>
      <vt:lpstr>要注意事項リスト!合併等の組織再編行為</vt:lpstr>
      <vt:lpstr>軽微基準一覧表!債権の取立不能又は取立遅延</vt:lpstr>
      <vt:lpstr>軽微基準一覧表!災害に起因する損害又は業務遂行の過程で生じた損害</vt:lpstr>
      <vt:lpstr>要注意事項リスト!災害に起因する損害又は業務遂行の過程で生じた損害</vt:lpstr>
      <vt:lpstr>軽微基準一覧表!子会社等の異動を伴う株式又は持分の譲渡又は取得その他の子会社等の異動を伴う事項</vt:lpstr>
      <vt:lpstr>要注意事項リスト!子会社等の異動を伴う株式又は持分の譲渡又は取得その他の子会社等の異動を伴う事項</vt:lpstr>
      <vt:lpstr>開示要否判定シート!子会社等の決定事実</vt:lpstr>
      <vt:lpstr>軽微基準一覧表【子会社等】!子会社等の商号又は名称の変更</vt:lpstr>
      <vt:lpstr>開示要否判定シート!子会社等の発生事実</vt:lpstr>
      <vt:lpstr>要注意事項リスト!自己株式の取得</vt:lpstr>
      <vt:lpstr>軽微基準一覧表!主要株主又は主要株主である筆頭株主の異動</vt:lpstr>
      <vt:lpstr>要注意事項リスト!主要株主又は主要株主である筆頭株主の異動</vt:lpstr>
      <vt:lpstr>開示要否判定シート!上場会社決定事実</vt:lpstr>
      <vt:lpstr>開示要否判定シート!上場会社発生事実</vt:lpstr>
      <vt:lpstr>軽微基準一覧表!剰余金の配当</vt:lpstr>
      <vt:lpstr>軽微基準一覧表!親会社の異動_支配株主_親会社は除く。_の異動又はその他の関係会社の異動</vt:lpstr>
      <vt:lpstr>要注意事項リスト!親会社の異動_支配株主_親会社は除く。_の異動又はその他の関係会社の異動</vt:lpstr>
      <vt:lpstr>要注意事項リスト!代表取締役又は代表執行役の異動</vt:lpstr>
      <vt:lpstr>軽微基準一覧表!単元株式数の変更又は単元株式数の定めの廃止若しくは新設</vt:lpstr>
      <vt:lpstr>軽微基準一覧表!定款の変更</vt:lpstr>
      <vt:lpstr>要注意事項リスト!定款の変更</vt:lpstr>
      <vt:lpstr>要注意事項リスト!発行する株式_処分する自己株式_発行する新株予約権_処分する自己新株予約権を引き受ける者の募集又は株式_新株予約権の売出し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2023-07-06T05:25:41Z</dcterms:created>
  <dcterms:modified xsi:type="dcterms:W3CDTF">2024-09-13T02:34:29Z</dcterms:modified>
</cp:coreProperties>
</file>